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heckCompatibility="1" defaultThemeVersion="124226"/>
  <mc:AlternateContent xmlns:mc="http://schemas.openxmlformats.org/markup-compatibility/2006">
    <mc:Choice Requires="x15">
      <x15ac:absPath xmlns:x15ac="http://schemas.microsoft.com/office/spreadsheetml/2010/11/ac" url="C:\Users\gagug\Desktop\Archivos Excel\"/>
    </mc:Choice>
  </mc:AlternateContent>
  <xr:revisionPtr revIDLastSave="0" documentId="13_ncr:1_{9A5BC8EF-4102-4F9E-87B1-DB2765CC113C}" xr6:coauthVersionLast="47" xr6:coauthVersionMax="47" xr10:uidLastSave="{00000000-0000-0000-0000-000000000000}"/>
  <bookViews>
    <workbookView xWindow="-110" yWindow="-110" windowWidth="19420" windowHeight="12220" xr2:uid="{00000000-000D-0000-FFFF-FFFF00000000}"/>
  </bookViews>
  <sheets>
    <sheet name=" " sheetId="2" r:id="rId1"/>
  </sheets>
  <calcPr calcId="191029"/>
</workbook>
</file>

<file path=xl/calcChain.xml><?xml version="1.0" encoding="utf-8"?>
<calcChain xmlns="http://schemas.openxmlformats.org/spreadsheetml/2006/main">
  <c r="AC118" i="2" l="1"/>
  <c r="AC117" i="2"/>
  <c r="AC116" i="2"/>
  <c r="AC115" i="2"/>
  <c r="AC113" i="2"/>
  <c r="M23" i="2"/>
  <c r="J23" i="2"/>
  <c r="AC106" i="2" s="1"/>
  <c r="G23" i="2"/>
  <c r="L23" i="2" s="1"/>
  <c r="G14" i="2"/>
  <c r="AC119" i="2" l="1"/>
  <c r="G20" i="2"/>
  <c r="G21" i="2"/>
  <c r="G22" i="2"/>
  <c r="AB92" i="2"/>
  <c r="M11" i="2"/>
  <c r="M12" i="2"/>
  <c r="M13" i="2"/>
  <c r="M14" i="2"/>
  <c r="M15" i="2"/>
  <c r="M16" i="2"/>
  <c r="M17" i="2"/>
  <c r="M18" i="2"/>
  <c r="M19" i="2"/>
  <c r="M20" i="2"/>
  <c r="M21" i="2"/>
  <c r="M22" i="2"/>
  <c r="AE118" i="2" l="1"/>
  <c r="AE117" i="2"/>
  <c r="AE116" i="2"/>
  <c r="AE115" i="2"/>
  <c r="AE106" i="2"/>
  <c r="AE113" i="2"/>
  <c r="AE119" i="2"/>
  <c r="J22" i="2"/>
  <c r="AC107" i="2" s="1"/>
  <c r="J10" i="2" l="1"/>
  <c r="G10" i="2"/>
  <c r="L10" i="2" s="1"/>
  <c r="G11" i="2"/>
  <c r="L11" i="2" s="1"/>
  <c r="J21" i="2"/>
  <c r="AC108" i="2" s="1"/>
  <c r="J20" i="2"/>
  <c r="J19" i="2"/>
  <c r="AC110" i="2" s="1"/>
  <c r="J18" i="2"/>
  <c r="J17" i="2"/>
  <c r="J16" i="2"/>
  <c r="J15" i="2"/>
  <c r="J14" i="2"/>
  <c r="J13" i="2"/>
  <c r="J12" i="2"/>
  <c r="J11" i="2"/>
  <c r="G13" i="2"/>
  <c r="L13" i="2" s="1"/>
  <c r="L14" i="2"/>
  <c r="G15" i="2"/>
  <c r="L15" i="2" s="1"/>
  <c r="G16" i="2"/>
  <c r="L16" i="2" s="1"/>
  <c r="G17" i="2"/>
  <c r="L17" i="2" s="1"/>
  <c r="G18" i="2"/>
  <c r="L18" i="2" s="1"/>
  <c r="G19" i="2"/>
  <c r="L19" i="2" s="1"/>
  <c r="AE110" i="2" s="1"/>
  <c r="L20" i="2"/>
  <c r="L21" i="2"/>
  <c r="AE108" i="2" s="1"/>
  <c r="L22" i="2"/>
  <c r="AE107" i="2" s="1"/>
  <c r="G12" i="2"/>
  <c r="L12" i="2" s="1"/>
  <c r="AC111" i="2" l="1"/>
  <c r="AC112" i="2"/>
  <c r="AC109" i="2"/>
  <c r="AC114" i="2"/>
  <c r="AE111" i="2"/>
  <c r="AE112" i="2"/>
  <c r="AE109" i="2"/>
  <c r="AE114" i="2"/>
  <c r="AC121" i="2"/>
  <c r="AC120" i="2"/>
  <c r="AB99" i="2"/>
  <c r="AB93" i="2"/>
  <c r="AC99" i="2"/>
  <c r="AC98" i="2"/>
  <c r="AB98" i="2"/>
  <c r="AC97" i="2"/>
  <c r="AB97" i="2"/>
  <c r="AC96" i="2"/>
  <c r="AB96" i="2"/>
  <c r="AC95" i="2"/>
  <c r="AB95" i="2"/>
  <c r="AC94" i="2"/>
  <c r="AB94" i="2"/>
  <c r="AC93" i="2"/>
  <c r="AC92" i="2"/>
  <c r="AA107" i="2"/>
  <c r="AA108" i="2" s="1"/>
  <c r="AA109" i="2" s="1"/>
  <c r="AA110" i="2" s="1"/>
  <c r="AA111" i="2" s="1"/>
  <c r="AA112" i="2" s="1"/>
  <c r="AA113" i="2" s="1"/>
  <c r="AA114" i="2" s="1"/>
  <c r="AA115" i="2" s="1"/>
  <c r="AA116" i="2" s="1"/>
  <c r="AA117" i="2" s="1"/>
  <c r="AA118" i="2" s="1"/>
  <c r="AA119" i="2" s="1"/>
  <c r="AA120" i="2" s="1"/>
  <c r="AA121" i="2" s="1"/>
  <c r="AC91" i="2"/>
  <c r="AB91" i="2"/>
  <c r="AC90" i="2"/>
  <c r="AB90" i="2"/>
  <c r="AC89" i="2"/>
  <c r="AB89" i="2"/>
  <c r="AC88" i="2"/>
  <c r="AB88" i="2"/>
  <c r="AC87" i="2"/>
  <c r="AB87" i="2"/>
  <c r="AC86" i="2"/>
  <c r="AB86" i="2"/>
  <c r="AC85" i="2"/>
  <c r="AB85" i="2"/>
  <c r="AE121" i="2" l="1"/>
  <c r="AE120" i="2"/>
  <c r="AB120" i="2"/>
  <c r="AB155" i="2" s="1"/>
  <c r="AB110" i="2"/>
  <c r="AA127" i="2" s="1"/>
  <c r="AB107" i="2"/>
  <c r="AA124" i="2" s="1"/>
  <c r="AB109" i="2"/>
  <c r="AB144" i="2" s="1"/>
  <c r="D126" i="2" s="1"/>
  <c r="AB118" i="2"/>
  <c r="AB115" i="2"/>
  <c r="AA132" i="2" s="1"/>
  <c r="AB112" i="2"/>
  <c r="AB147" i="2" s="1"/>
  <c r="AB116" i="2"/>
  <c r="AB151" i="2" s="1"/>
  <c r="F288" i="2" s="1"/>
  <c r="AB114" i="2"/>
  <c r="AB113" i="2"/>
  <c r="AB148" i="2" s="1"/>
  <c r="AB111" i="2"/>
  <c r="AA128" i="2" s="1"/>
  <c r="AB117" i="2"/>
  <c r="AA134" i="2" s="1"/>
  <c r="AB121" i="2"/>
  <c r="AB156" i="2" s="1"/>
  <c r="AD114" i="2"/>
  <c r="AB165" i="2" s="1"/>
  <c r="M10" i="2"/>
  <c r="AD121" i="2" s="1"/>
  <c r="AB108" i="2"/>
  <c r="AB143" i="2" s="1"/>
  <c r="AB106" i="2"/>
  <c r="AA123" i="2" s="1"/>
  <c r="AB84" i="2"/>
  <c r="AC84" i="2"/>
  <c r="AB119" i="2"/>
  <c r="AB172" i="2" l="1"/>
  <c r="H261" i="2"/>
  <c r="H328" i="2"/>
  <c r="J248" i="2"/>
  <c r="J210" i="2"/>
  <c r="J321" i="2"/>
  <c r="H240" i="2"/>
  <c r="H219" i="2"/>
  <c r="J286" i="2"/>
  <c r="H307" i="2"/>
  <c r="J229" i="2"/>
  <c r="J302" i="2"/>
  <c r="H282" i="2"/>
  <c r="J267" i="2"/>
  <c r="AD111" i="2"/>
  <c r="AB162" i="2" s="1"/>
  <c r="AD107" i="2"/>
  <c r="AB158" i="2" s="1"/>
  <c r="J78" i="2" s="1"/>
  <c r="AD115" i="2"/>
  <c r="AC132" i="2" s="1"/>
  <c r="AD108" i="2"/>
  <c r="AC125" i="2" s="1"/>
  <c r="AB141" i="2"/>
  <c r="D98" i="2" s="1"/>
  <c r="AA125" i="2"/>
  <c r="AD113" i="2"/>
  <c r="AB164" i="2" s="1"/>
  <c r="J130" i="2" s="1"/>
  <c r="AB142" i="2"/>
  <c r="D312" i="2" s="1"/>
  <c r="AD109" i="2"/>
  <c r="AB160" i="2" s="1"/>
  <c r="AD112" i="2"/>
  <c r="AB163" i="2" s="1"/>
  <c r="AD117" i="2"/>
  <c r="AB168" i="2" s="1"/>
  <c r="H188" i="2" s="1"/>
  <c r="AB146" i="2"/>
  <c r="F140" i="2" s="1"/>
  <c r="D79" i="2"/>
  <c r="F230" i="2"/>
  <c r="F162" i="2"/>
  <c r="D121" i="2"/>
  <c r="AB152" i="2"/>
  <c r="D299" i="2" s="1"/>
  <c r="F319" i="2"/>
  <c r="F142" i="2"/>
  <c r="D322" i="2"/>
  <c r="D249" i="2"/>
  <c r="D211" i="2"/>
  <c r="D197" i="2"/>
  <c r="F218" i="2"/>
  <c r="D172" i="2"/>
  <c r="F239" i="2"/>
  <c r="F281" i="2"/>
  <c r="D88" i="2"/>
  <c r="D130" i="2"/>
  <c r="F119" i="2"/>
  <c r="F302" i="2"/>
  <c r="F138" i="2"/>
  <c r="D287" i="2"/>
  <c r="F192" i="2"/>
  <c r="D109" i="2"/>
  <c r="D268" i="2"/>
  <c r="F157" i="2"/>
  <c r="F327" i="2"/>
  <c r="D230" i="2"/>
  <c r="F100" i="2"/>
  <c r="F260" i="2"/>
  <c r="D151" i="2"/>
  <c r="D171" i="2"/>
  <c r="F301" i="2"/>
  <c r="D129" i="2"/>
  <c r="D192" i="2"/>
  <c r="D269" i="2"/>
  <c r="D231" i="2"/>
  <c r="F322" i="2"/>
  <c r="D212" i="2"/>
  <c r="D288" i="2"/>
  <c r="F139" i="2"/>
  <c r="D250" i="2"/>
  <c r="F120" i="2"/>
  <c r="F158" i="2"/>
  <c r="D108" i="2"/>
  <c r="F217" i="2"/>
  <c r="D307" i="2"/>
  <c r="D326" i="2"/>
  <c r="F177" i="2"/>
  <c r="D87" i="2"/>
  <c r="F101" i="2"/>
  <c r="F196" i="2"/>
  <c r="F238" i="2"/>
  <c r="F280" i="2"/>
  <c r="F82" i="2"/>
  <c r="AA136" i="2"/>
  <c r="AB154" i="2"/>
  <c r="D179" i="2"/>
  <c r="D319" i="2"/>
  <c r="D137" i="2"/>
  <c r="F170" i="2"/>
  <c r="F221" i="2"/>
  <c r="D246" i="2"/>
  <c r="F116" i="2"/>
  <c r="F189" i="2"/>
  <c r="D300" i="2"/>
  <c r="D281" i="2"/>
  <c r="D208" i="2"/>
  <c r="F330" i="2"/>
  <c r="D158" i="2"/>
  <c r="D200" i="2"/>
  <c r="F242" i="2"/>
  <c r="D112" i="2"/>
  <c r="D227" i="2"/>
  <c r="F97" i="2"/>
  <c r="F151" i="2"/>
  <c r="D262" i="2"/>
  <c r="F78" i="2"/>
  <c r="F132" i="2"/>
  <c r="F267" i="2"/>
  <c r="AA135" i="2"/>
  <c r="AB153" i="2"/>
  <c r="F259" i="2"/>
  <c r="D218" i="2"/>
  <c r="F231" i="2"/>
  <c r="F161" i="2"/>
  <c r="F256" i="2"/>
  <c r="D80" i="2"/>
  <c r="F180" i="2"/>
  <c r="D168" i="2"/>
  <c r="F199" i="2"/>
  <c r="D189" i="2"/>
  <c r="D291" i="2"/>
  <c r="F277" i="2"/>
  <c r="D101" i="2"/>
  <c r="D147" i="2"/>
  <c r="F107" i="2"/>
  <c r="D122" i="2"/>
  <c r="D272" i="2"/>
  <c r="D329" i="2"/>
  <c r="F210" i="2"/>
  <c r="D310" i="2"/>
  <c r="D237" i="2"/>
  <c r="F252" i="2"/>
  <c r="F298" i="2"/>
  <c r="F88" i="2"/>
  <c r="D150" i="2"/>
  <c r="D306" i="2"/>
  <c r="D91" i="2"/>
  <c r="F176" i="2"/>
  <c r="AA131" i="2"/>
  <c r="AB149" i="2"/>
  <c r="F81" i="2"/>
  <c r="F309" i="2"/>
  <c r="J177" i="2"/>
  <c r="H80" i="2"/>
  <c r="H156" i="2"/>
  <c r="H118" i="2"/>
  <c r="H137" i="2"/>
  <c r="J131" i="2"/>
  <c r="H191" i="2"/>
  <c r="H172" i="2"/>
  <c r="J152" i="2"/>
  <c r="J89" i="2"/>
  <c r="J110" i="2"/>
  <c r="J198" i="2"/>
  <c r="H99" i="2"/>
  <c r="AC131" i="2"/>
  <c r="F276" i="2"/>
  <c r="D330" i="2"/>
  <c r="F318" i="2"/>
  <c r="AA133" i="2"/>
  <c r="AA126" i="2"/>
  <c r="AB150" i="2"/>
  <c r="F127" i="2"/>
  <c r="AD120" i="2"/>
  <c r="AB171" i="2" s="1"/>
  <c r="AD118" i="2"/>
  <c r="F181" i="2"/>
  <c r="F89" i="2"/>
  <c r="D100" i="2"/>
  <c r="AA129" i="2"/>
  <c r="AB145" i="2"/>
  <c r="D142" i="2"/>
  <c r="AD106" i="2"/>
  <c r="AD110" i="2"/>
  <c r="AD116" i="2"/>
  <c r="F272" i="2"/>
  <c r="D311" i="2"/>
  <c r="F297" i="2"/>
  <c r="F209" i="2"/>
  <c r="D219" i="2"/>
  <c r="F108" i="2"/>
  <c r="F251" i="2"/>
  <c r="D292" i="2"/>
  <c r="AA130" i="2"/>
  <c r="AD119" i="2"/>
  <c r="D257" i="2"/>
  <c r="F200" i="2"/>
  <c r="D188" i="2"/>
  <c r="D238" i="2"/>
  <c r="D146" i="2"/>
  <c r="D167" i="2"/>
  <c r="AB159" i="2" l="1"/>
  <c r="J292" i="2" s="1"/>
  <c r="F258" i="2"/>
  <c r="F102" i="2"/>
  <c r="D107" i="2"/>
  <c r="D308" i="2"/>
  <c r="D251" i="2"/>
  <c r="D82" i="2"/>
  <c r="D86" i="2"/>
  <c r="D232" i="2"/>
  <c r="F300" i="2"/>
  <c r="D191" i="2"/>
  <c r="D270" i="2"/>
  <c r="F237" i="2"/>
  <c r="F216" i="2"/>
  <c r="F121" i="2"/>
  <c r="F321" i="2"/>
  <c r="D289" i="2"/>
  <c r="F178" i="2"/>
  <c r="F279" i="2"/>
  <c r="F212" i="2"/>
  <c r="D170" i="2"/>
  <c r="F197" i="2"/>
  <c r="H119" i="2"/>
  <c r="D128" i="2"/>
  <c r="F159" i="2"/>
  <c r="D149" i="2"/>
  <c r="AC130" i="2"/>
  <c r="F128" i="2"/>
  <c r="F182" i="2"/>
  <c r="F292" i="2"/>
  <c r="D331" i="2"/>
  <c r="F229" i="2"/>
  <c r="D239" i="2"/>
  <c r="D120" i="2"/>
  <c r="D99" i="2"/>
  <c r="AB166" i="2"/>
  <c r="J320" i="2" s="1"/>
  <c r="D201" i="2"/>
  <c r="F310" i="2"/>
  <c r="F250" i="2"/>
  <c r="D162" i="2"/>
  <c r="D166" i="2"/>
  <c r="D220" i="2"/>
  <c r="D187" i="2"/>
  <c r="D141" i="2"/>
  <c r="D78" i="2"/>
  <c r="F147" i="2"/>
  <c r="D258" i="2"/>
  <c r="F296" i="2"/>
  <c r="F208" i="2"/>
  <c r="F317" i="2"/>
  <c r="F201" i="2"/>
  <c r="D277" i="2"/>
  <c r="H192" i="2"/>
  <c r="D77" i="2"/>
  <c r="D186" i="2"/>
  <c r="F109" i="2"/>
  <c r="F247" i="2"/>
  <c r="AC128" i="2"/>
  <c r="AC126" i="2"/>
  <c r="D138" i="2"/>
  <c r="D280" i="2"/>
  <c r="F110" i="2"/>
  <c r="F202" i="2"/>
  <c r="F207" i="2"/>
  <c r="D297" i="2"/>
  <c r="F167" i="2"/>
  <c r="D119" i="2"/>
  <c r="F222" i="2"/>
  <c r="F90" i="2"/>
  <c r="F188" i="2"/>
  <c r="D261" i="2"/>
  <c r="F169" i="2"/>
  <c r="D278" i="2"/>
  <c r="F291" i="2"/>
  <c r="D117" i="2"/>
  <c r="D161" i="2"/>
  <c r="D332" i="2"/>
  <c r="D159" i="2"/>
  <c r="F316" i="2"/>
  <c r="D140" i="2"/>
  <c r="F312" i="2"/>
  <c r="D221" i="2"/>
  <c r="D182" i="2"/>
  <c r="H280" i="2"/>
  <c r="H322" i="2"/>
  <c r="J269" i="2"/>
  <c r="H238" i="2"/>
  <c r="H259" i="2"/>
  <c r="J326" i="2"/>
  <c r="J250" i="2"/>
  <c r="J307" i="2"/>
  <c r="J231" i="2"/>
  <c r="H301" i="2"/>
  <c r="H217" i="2"/>
  <c r="J288" i="2"/>
  <c r="J212" i="2"/>
  <c r="J272" i="2"/>
  <c r="J310" i="2"/>
  <c r="H256" i="2"/>
  <c r="H298" i="2"/>
  <c r="J329" i="2"/>
  <c r="H252" i="2"/>
  <c r="H319" i="2"/>
  <c r="J237" i="2"/>
  <c r="H231" i="2"/>
  <c r="J218" i="2"/>
  <c r="J291" i="2"/>
  <c r="H210" i="2"/>
  <c r="H277" i="2"/>
  <c r="H109" i="2"/>
  <c r="AC124" i="2"/>
  <c r="J162" i="2"/>
  <c r="D240" i="2"/>
  <c r="J180" i="2"/>
  <c r="H268" i="2"/>
  <c r="H310" i="2"/>
  <c r="J299" i="2"/>
  <c r="J261" i="2"/>
  <c r="H331" i="2"/>
  <c r="H247" i="2"/>
  <c r="J226" i="2"/>
  <c r="J318" i="2"/>
  <c r="J242" i="2"/>
  <c r="H222" i="2"/>
  <c r="H289" i="2"/>
  <c r="J207" i="2"/>
  <c r="J280" i="2"/>
  <c r="H292" i="2"/>
  <c r="H208" i="2"/>
  <c r="J258" i="2"/>
  <c r="J239" i="2"/>
  <c r="J277" i="2"/>
  <c r="H271" i="2"/>
  <c r="H250" i="2"/>
  <c r="J331" i="2"/>
  <c r="H317" i="2"/>
  <c r="J312" i="2"/>
  <c r="H229" i="2"/>
  <c r="H296" i="2"/>
  <c r="J220" i="2"/>
  <c r="J120" i="2"/>
  <c r="H182" i="2"/>
  <c r="AC129" i="2"/>
  <c r="H128" i="2"/>
  <c r="J141" i="2"/>
  <c r="F91" i="2"/>
  <c r="J187" i="2"/>
  <c r="J166" i="2"/>
  <c r="J327" i="2"/>
  <c r="J251" i="2"/>
  <c r="H321" i="2"/>
  <c r="H237" i="2"/>
  <c r="J308" i="2"/>
  <c r="J232" i="2"/>
  <c r="H212" i="2"/>
  <c r="H300" i="2"/>
  <c r="H216" i="2"/>
  <c r="J289" i="2"/>
  <c r="H279" i="2"/>
  <c r="J270" i="2"/>
  <c r="H258" i="2"/>
  <c r="F96" i="2"/>
  <c r="H90" i="2"/>
  <c r="F270" i="2"/>
  <c r="D259" i="2"/>
  <c r="J151" i="2"/>
  <c r="J306" i="2"/>
  <c r="J230" i="2"/>
  <c r="H260" i="2"/>
  <c r="H302" i="2"/>
  <c r="H218" i="2"/>
  <c r="J287" i="2"/>
  <c r="J211" i="2"/>
  <c r="H281" i="2"/>
  <c r="J268" i="2"/>
  <c r="H327" i="2"/>
  <c r="J249" i="2"/>
  <c r="J322" i="2"/>
  <c r="H239" i="2"/>
  <c r="H147" i="2"/>
  <c r="J99" i="2"/>
  <c r="H201" i="2"/>
  <c r="F129" i="2"/>
  <c r="H138" i="2"/>
  <c r="J109" i="2"/>
  <c r="H157" i="2"/>
  <c r="H100" i="2"/>
  <c r="J172" i="2"/>
  <c r="J88" i="2"/>
  <c r="H150" i="2"/>
  <c r="H81" i="2"/>
  <c r="F249" i="2"/>
  <c r="J197" i="2"/>
  <c r="F228" i="2"/>
  <c r="F148" i="2"/>
  <c r="H176" i="2"/>
  <c r="H131" i="2"/>
  <c r="J159" i="2"/>
  <c r="J117" i="2"/>
  <c r="H169" i="2"/>
  <c r="J138" i="2"/>
  <c r="H112" i="2"/>
  <c r="J201" i="2"/>
  <c r="H77" i="2"/>
  <c r="H96" i="2"/>
  <c r="F271" i="2"/>
  <c r="J92" i="2"/>
  <c r="AC134" i="2"/>
  <c r="D327" i="2"/>
  <c r="F289" i="2"/>
  <c r="F150" i="2"/>
  <c r="F77" i="2"/>
  <c r="D92" i="2"/>
  <c r="F131" i="2"/>
  <c r="D242" i="2"/>
  <c r="F331" i="2"/>
  <c r="F112" i="2"/>
  <c r="D318" i="2"/>
  <c r="F268" i="2"/>
  <c r="D180" i="2"/>
  <c r="D226" i="2"/>
  <c r="D207" i="2"/>
  <c r="AB157" i="2"/>
  <c r="AC123" i="2"/>
  <c r="D139" i="2"/>
  <c r="D279" i="2"/>
  <c r="F130" i="2"/>
  <c r="D298" i="2"/>
  <c r="F92" i="2"/>
  <c r="D206" i="2"/>
  <c r="D160" i="2"/>
  <c r="F187" i="2"/>
  <c r="D241" i="2"/>
  <c r="F248" i="2"/>
  <c r="F269" i="2"/>
  <c r="D222" i="2"/>
  <c r="D317" i="2"/>
  <c r="F332" i="2"/>
  <c r="D118" i="2"/>
  <c r="F311" i="2"/>
  <c r="F111" i="2"/>
  <c r="D202" i="2"/>
  <c r="F76" i="2"/>
  <c r="F168" i="2"/>
  <c r="D181" i="2"/>
  <c r="F290" i="2"/>
  <c r="D260" i="2"/>
  <c r="D97" i="2"/>
  <c r="F227" i="2"/>
  <c r="F149" i="2"/>
  <c r="H139" i="2"/>
  <c r="J87" i="2"/>
  <c r="H101" i="2"/>
  <c r="J108" i="2"/>
  <c r="J192" i="2"/>
  <c r="H158" i="2"/>
  <c r="H196" i="2"/>
  <c r="H177" i="2"/>
  <c r="J150" i="2"/>
  <c r="J171" i="2"/>
  <c r="H120" i="2"/>
  <c r="J129" i="2"/>
  <c r="H82" i="2"/>
  <c r="F190" i="2"/>
  <c r="F220" i="2"/>
  <c r="D266" i="2"/>
  <c r="D90" i="2"/>
  <c r="F262" i="2"/>
  <c r="D178" i="2"/>
  <c r="D132" i="2"/>
  <c r="D199" i="2"/>
  <c r="F152" i="2"/>
  <c r="D320" i="2"/>
  <c r="F98" i="2"/>
  <c r="D282" i="2"/>
  <c r="D209" i="2"/>
  <c r="F329" i="2"/>
  <c r="F117" i="2"/>
  <c r="D228" i="2"/>
  <c r="D157" i="2"/>
  <c r="F171" i="2"/>
  <c r="F308" i="2"/>
  <c r="F79" i="2"/>
  <c r="D247" i="2"/>
  <c r="D111" i="2"/>
  <c r="F136" i="2"/>
  <c r="F287" i="2"/>
  <c r="D301" i="2"/>
  <c r="F241" i="2"/>
  <c r="F106" i="2"/>
  <c r="D196" i="2"/>
  <c r="D116" i="2"/>
  <c r="F206" i="2"/>
  <c r="D96" i="2"/>
  <c r="D156" i="2"/>
  <c r="D256" i="2"/>
  <c r="F186" i="2"/>
  <c r="D276" i="2"/>
  <c r="D136" i="2"/>
  <c r="F286" i="2"/>
  <c r="F306" i="2"/>
  <c r="D76" i="2"/>
  <c r="D296" i="2"/>
  <c r="F246" i="2"/>
  <c r="D236" i="2"/>
  <c r="D176" i="2"/>
  <c r="F226" i="2"/>
  <c r="F126" i="2"/>
  <c r="D216" i="2"/>
  <c r="F266" i="2"/>
  <c r="F326" i="2"/>
  <c r="F166" i="2"/>
  <c r="F146" i="2"/>
  <c r="D316" i="2"/>
  <c r="F86" i="2"/>
  <c r="D190" i="2"/>
  <c r="F257" i="2"/>
  <c r="F278" i="2"/>
  <c r="D102" i="2"/>
  <c r="D169" i="2"/>
  <c r="F87" i="2"/>
  <c r="F320" i="2"/>
  <c r="D252" i="2"/>
  <c r="F211" i="2"/>
  <c r="D148" i="2"/>
  <c r="F122" i="2"/>
  <c r="D106" i="2"/>
  <c r="F236" i="2"/>
  <c r="F232" i="2"/>
  <c r="F198" i="2"/>
  <c r="F179" i="2"/>
  <c r="D309" i="2"/>
  <c r="D328" i="2"/>
  <c r="D81" i="2"/>
  <c r="D290" i="2"/>
  <c r="D127" i="2"/>
  <c r="F141" i="2"/>
  <c r="F299" i="2"/>
  <c r="F160" i="2"/>
  <c r="D217" i="2"/>
  <c r="D271" i="2"/>
  <c r="AB169" i="2"/>
  <c r="AC135" i="2"/>
  <c r="H197" i="2"/>
  <c r="H102" i="2"/>
  <c r="J86" i="2"/>
  <c r="J107" i="2"/>
  <c r="J128" i="2"/>
  <c r="J170" i="2"/>
  <c r="H178" i="2"/>
  <c r="J82" i="2"/>
  <c r="H121" i="2"/>
  <c r="J191" i="2"/>
  <c r="H159" i="2"/>
  <c r="J149" i="2"/>
  <c r="H140" i="2"/>
  <c r="AB170" i="2"/>
  <c r="AC136" i="2"/>
  <c r="D248" i="2"/>
  <c r="F219" i="2"/>
  <c r="F240" i="2"/>
  <c r="D177" i="2"/>
  <c r="F137" i="2"/>
  <c r="F191" i="2"/>
  <c r="F282" i="2"/>
  <c r="F261" i="2"/>
  <c r="D89" i="2"/>
  <c r="F172" i="2"/>
  <c r="D152" i="2"/>
  <c r="F328" i="2"/>
  <c r="D131" i="2"/>
  <c r="D321" i="2"/>
  <c r="D267" i="2"/>
  <c r="F118" i="2"/>
  <c r="D110" i="2"/>
  <c r="F80" i="2"/>
  <c r="D302" i="2"/>
  <c r="D229" i="2"/>
  <c r="F156" i="2"/>
  <c r="D286" i="2"/>
  <c r="D198" i="2"/>
  <c r="F307" i="2"/>
  <c r="D210" i="2"/>
  <c r="F99" i="2"/>
  <c r="H107" i="2"/>
  <c r="H88" i="2"/>
  <c r="H142" i="2"/>
  <c r="J122" i="2"/>
  <c r="J80" i="2"/>
  <c r="J147" i="2"/>
  <c r="H161" i="2"/>
  <c r="J168" i="2"/>
  <c r="J101" i="2"/>
  <c r="J189" i="2"/>
  <c r="H199" i="2"/>
  <c r="J126" i="2"/>
  <c r="H180" i="2"/>
  <c r="AC133" i="2"/>
  <c r="AB167" i="2"/>
  <c r="AC127" i="2"/>
  <c r="AB161" i="2"/>
  <c r="H108" i="2" l="1"/>
  <c r="H272" i="2"/>
  <c r="H89" i="2"/>
  <c r="H230" i="2"/>
  <c r="H181" i="2"/>
  <c r="J311" i="2"/>
  <c r="J146" i="2"/>
  <c r="J238" i="2"/>
  <c r="J79" i="2"/>
  <c r="H251" i="2"/>
  <c r="J100" i="2"/>
  <c r="J330" i="2"/>
  <c r="J121" i="2"/>
  <c r="J188" i="2"/>
  <c r="H209" i="2"/>
  <c r="H162" i="2"/>
  <c r="H297" i="2"/>
  <c r="H276" i="2"/>
  <c r="H200" i="2"/>
  <c r="J142" i="2"/>
  <c r="J257" i="2"/>
  <c r="H318" i="2"/>
  <c r="H127" i="2"/>
  <c r="J219" i="2"/>
  <c r="J167" i="2"/>
  <c r="H241" i="2"/>
  <c r="H171" i="2"/>
  <c r="H117" i="2"/>
  <c r="J199" i="2"/>
  <c r="H308" i="2"/>
  <c r="H152" i="2"/>
  <c r="J247" i="2"/>
  <c r="H190" i="2"/>
  <c r="J209" i="2"/>
  <c r="J157" i="2"/>
  <c r="J178" i="2"/>
  <c r="H329" i="2"/>
  <c r="J90" i="2"/>
  <c r="H287" i="2"/>
  <c r="H98" i="2"/>
  <c r="H262" i="2"/>
  <c r="J111" i="2"/>
  <c r="H220" i="2"/>
  <c r="J266" i="2"/>
  <c r="H79" i="2"/>
  <c r="J301" i="2"/>
  <c r="J282" i="2"/>
  <c r="J132" i="2"/>
  <c r="H136" i="2"/>
  <c r="J228" i="2"/>
  <c r="H299" i="2"/>
  <c r="J217" i="2"/>
  <c r="J328" i="2"/>
  <c r="J290" i="2"/>
  <c r="H211" i="2"/>
  <c r="H278" i="2"/>
  <c r="J252" i="2"/>
  <c r="J271" i="2"/>
  <c r="H257" i="2"/>
  <c r="H320" i="2"/>
  <c r="H236" i="2"/>
  <c r="J309" i="2"/>
  <c r="H232" i="2"/>
  <c r="J259" i="2"/>
  <c r="J297" i="2"/>
  <c r="J332" i="2"/>
  <c r="H249" i="2"/>
  <c r="H316" i="2"/>
  <c r="J240" i="2"/>
  <c r="H228" i="2"/>
  <c r="H207" i="2"/>
  <c r="H312" i="2"/>
  <c r="J221" i="2"/>
  <c r="H291" i="2"/>
  <c r="J278" i="2"/>
  <c r="H270" i="2"/>
  <c r="J298" i="2"/>
  <c r="J222" i="2"/>
  <c r="H290" i="2"/>
  <c r="J206" i="2"/>
  <c r="J279" i="2"/>
  <c r="H332" i="2"/>
  <c r="H269" i="2"/>
  <c r="J260" i="2"/>
  <c r="H248" i="2"/>
  <c r="J317" i="2"/>
  <c r="J241" i="2"/>
  <c r="H311" i="2"/>
  <c r="H227" i="2"/>
  <c r="H326" i="2"/>
  <c r="H246" i="2"/>
  <c r="J316" i="2"/>
  <c r="J236" i="2"/>
  <c r="H206" i="2"/>
  <c r="J276" i="2"/>
  <c r="H306" i="2"/>
  <c r="H226" i="2"/>
  <c r="J296" i="2"/>
  <c r="J216" i="2"/>
  <c r="H286" i="2"/>
  <c r="H266" i="2"/>
  <c r="J256" i="2"/>
  <c r="J319" i="2"/>
  <c r="H242" i="2"/>
  <c r="H309" i="2"/>
  <c r="J227" i="2"/>
  <c r="J300" i="2"/>
  <c r="H221" i="2"/>
  <c r="H288" i="2"/>
  <c r="J208" i="2"/>
  <c r="J281" i="2"/>
  <c r="H267" i="2"/>
  <c r="J262" i="2"/>
  <c r="H330" i="2"/>
  <c r="J246" i="2"/>
  <c r="H149" i="2"/>
  <c r="J139" i="2"/>
  <c r="H76" i="2"/>
  <c r="J118" i="2"/>
  <c r="H187" i="2"/>
  <c r="J160" i="2"/>
  <c r="H130" i="2"/>
  <c r="J202" i="2"/>
  <c r="H111" i="2"/>
  <c r="H168" i="2"/>
  <c r="H92" i="2"/>
  <c r="J97" i="2"/>
  <c r="J181" i="2"/>
  <c r="H106" i="2"/>
  <c r="J136" i="2"/>
  <c r="J176" i="2"/>
  <c r="J116" i="2"/>
  <c r="H86" i="2"/>
  <c r="H146" i="2"/>
  <c r="H186" i="2"/>
  <c r="J76" i="2"/>
  <c r="J196" i="2"/>
  <c r="H166" i="2"/>
  <c r="H126" i="2"/>
  <c r="J156" i="2"/>
  <c r="J96" i="2"/>
  <c r="H78" i="2"/>
  <c r="J112" i="2"/>
  <c r="J179" i="2"/>
  <c r="H97" i="2"/>
  <c r="J200" i="2"/>
  <c r="H151" i="2"/>
  <c r="H132" i="2"/>
  <c r="H170" i="2"/>
  <c r="H116" i="2"/>
  <c r="J91" i="2"/>
  <c r="J137" i="2"/>
  <c r="H189" i="2"/>
  <c r="J158" i="2"/>
  <c r="H179" i="2"/>
  <c r="J102" i="2"/>
  <c r="H87" i="2"/>
  <c r="J127" i="2"/>
  <c r="H160" i="2"/>
  <c r="J190" i="2"/>
  <c r="J169" i="2"/>
  <c r="H141" i="2"/>
  <c r="J81" i="2"/>
  <c r="H122" i="2"/>
  <c r="J106" i="2"/>
  <c r="J148" i="2"/>
  <c r="H198" i="2"/>
  <c r="H148" i="2"/>
  <c r="H167" i="2"/>
  <c r="H129" i="2"/>
  <c r="J98" i="2"/>
  <c r="H91" i="2"/>
  <c r="H202" i="2"/>
  <c r="H110" i="2"/>
  <c r="J182" i="2"/>
  <c r="J77" i="2"/>
  <c r="J186" i="2"/>
  <c r="J161" i="2"/>
  <c r="J119" i="2"/>
  <c r="J140" i="2"/>
</calcChain>
</file>

<file path=xl/sharedStrings.xml><?xml version="1.0" encoding="utf-8"?>
<sst xmlns="http://schemas.openxmlformats.org/spreadsheetml/2006/main" count="498" uniqueCount="105">
  <si>
    <t>c.</t>
  </si>
  <si>
    <t>PAREJAS</t>
  </si>
  <si>
    <t>1 a 8</t>
  </si>
  <si>
    <t>9 a 16</t>
  </si>
  <si>
    <t>1 - 9</t>
  </si>
  <si>
    <t>2 - 10</t>
  </si>
  <si>
    <t>3 - 11</t>
  </si>
  <si>
    <t>4 - 12</t>
  </si>
  <si>
    <t>5 - 13</t>
  </si>
  <si>
    <t>6 - 14</t>
  </si>
  <si>
    <t>7 - 15</t>
  </si>
  <si>
    <t>8 - 16</t>
  </si>
  <si>
    <t>ZONA A</t>
  </si>
  <si>
    <t>ZONA B</t>
  </si>
  <si>
    <t>ZONA</t>
  </si>
  <si>
    <t>SARMIENTO</t>
  </si>
  <si>
    <t>Nro.</t>
  </si>
  <si>
    <t>CONFORMACIÓN DE LAS ZONAS</t>
  </si>
  <si>
    <t>ARGENTINOS JRS.</t>
  </si>
  <si>
    <t>VÉLEZ SARSFIELD</t>
  </si>
  <si>
    <t>ARSENAL F.C.</t>
  </si>
  <si>
    <t>DEF. Y JUSTICIA</t>
  </si>
  <si>
    <t>ALDOSIVI (M.D.P.)</t>
  </si>
  <si>
    <t>AT. TUCUMÁN</t>
  </si>
  <si>
    <t>BANFIELD</t>
  </si>
  <si>
    <t>LANÚS</t>
  </si>
  <si>
    <t>BOCA JRS.</t>
  </si>
  <si>
    <t>RIVER PLATE</t>
  </si>
  <si>
    <t>COLÓN</t>
  </si>
  <si>
    <t>UNIÓN</t>
  </si>
  <si>
    <t>ESTUDIANTES DE L.P.</t>
  </si>
  <si>
    <t>G. Y ESGRIMA L.P.</t>
  </si>
  <si>
    <t>HURACÁN</t>
  </si>
  <si>
    <t>SAN LORENZO DE A.</t>
  </si>
  <si>
    <t>INDEPENDIENTE</t>
  </si>
  <si>
    <t>RACING CLUB</t>
  </si>
  <si>
    <t>GODOY CRUZ (MZA.)</t>
  </si>
  <si>
    <t>TALLERES (CBA.)</t>
  </si>
  <si>
    <t>N.O. BOYS</t>
  </si>
  <si>
    <t>ROSARIO CTRAL.</t>
  </si>
  <si>
    <t>PATRONATO (P.)</t>
  </si>
  <si>
    <t>CTRAL. CBA. (S.E.)</t>
  </si>
  <si>
    <t>PLATENSE</t>
  </si>
  <si>
    <t>TIGRE</t>
  </si>
  <si>
    <t>BARRACAS CTRAL.</t>
  </si>
  <si>
    <t>PLATENSE / TIGRE</t>
  </si>
  <si>
    <t>TIGRE / PLATENSE</t>
  </si>
  <si>
    <t>SARMIENTO / BCAS. CTRAL.</t>
  </si>
  <si>
    <t>BCAS. CTRAL. / SARMIENTO</t>
  </si>
  <si>
    <t>A</t>
  </si>
  <si>
    <t>B</t>
  </si>
  <si>
    <t>YUPANQUI</t>
  </si>
  <si>
    <t>LUGANO</t>
  </si>
  <si>
    <t>EL PORVENIR</t>
  </si>
  <si>
    <t>V. ARENAS</t>
  </si>
  <si>
    <t>CLAYPOLE</t>
  </si>
  <si>
    <t>ESTRELLA DEL SUR</t>
  </si>
  <si>
    <t>DEF. DE CAMBACERES</t>
  </si>
  <si>
    <t>CAÑUELAS F.C.</t>
  </si>
  <si>
    <t>MERCEDES</t>
  </si>
  <si>
    <t>LUJÁN</t>
  </si>
  <si>
    <t>L.N. ALEM</t>
  </si>
  <si>
    <t>ATLAS</t>
  </si>
  <si>
    <t>ARGENTINO (ROS.)</t>
  </si>
  <si>
    <t>CTRAL. CÓRDOBA (ROS.)</t>
  </si>
  <si>
    <t>CTRAL. BALLESTER</t>
  </si>
  <si>
    <t>J.J. DE URQUIZA</t>
  </si>
  <si>
    <t>GRAL. LAMADRID</t>
  </si>
  <si>
    <t>DEP. ESPAÑOL</t>
  </si>
  <si>
    <t>REC. ESPAÑOL</t>
  </si>
  <si>
    <t>ITUZAINGÓ</t>
  </si>
  <si>
    <t>SP. BARRACAS</t>
  </si>
  <si>
    <t>MUÑIZ</t>
  </si>
  <si>
    <t>CAMIONEROS</t>
  </si>
  <si>
    <t>PUERTO NUEVO</t>
  </si>
  <si>
    <t>BERAZATEGUI</t>
  </si>
  <si>
    <t>J. UNIDA</t>
  </si>
  <si>
    <t>DEP. PARAGUAYO</t>
  </si>
  <si>
    <t>LIBRE</t>
  </si>
  <si>
    <t>Fecha 14</t>
  </si>
  <si>
    <t>Fecha 15</t>
  </si>
  <si>
    <t>Fecha 16</t>
  </si>
  <si>
    <t>Fecha 17</t>
  </si>
  <si>
    <t>Fecha 18</t>
  </si>
  <si>
    <t>Fecha 19</t>
  </si>
  <si>
    <t>Fecha 20</t>
  </si>
  <si>
    <t>Fecha 21</t>
  </si>
  <si>
    <t>Fecha 22</t>
  </si>
  <si>
    <t>Fecha 23</t>
  </si>
  <si>
    <t>Fecha 24</t>
  </si>
  <si>
    <t>Fecha 25</t>
  </si>
  <si>
    <t>Fecha 26</t>
  </si>
  <si>
    <t>Fecha 1 - 08/03/2025</t>
  </si>
  <si>
    <t>Fecha 2 - 15/03/2025</t>
  </si>
  <si>
    <t>Fecha 3 - 22/03/2025</t>
  </si>
  <si>
    <t>Fecha 4 - 29/03/2025</t>
  </si>
  <si>
    <t>Fecha 5 - 05/04/2025</t>
  </si>
  <si>
    <t>Fecha 6 - 12/04/2025</t>
  </si>
  <si>
    <t>Fecha 7 - 19/04/2025</t>
  </si>
  <si>
    <t>Fecha 8 - 26/04/2025</t>
  </si>
  <si>
    <t>Fecha 9 - 03/05/2025</t>
  </si>
  <si>
    <t>Fecha 10 - 10/05/2025</t>
  </si>
  <si>
    <t>Fecha 11 - 17/05/2025</t>
  </si>
  <si>
    <t>Fecha 12 - 24/05/2025</t>
  </si>
  <si>
    <t>Fecha 13 - 31/05/2025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</si>
</sst>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indexed="8"/>
      <name val="MS Sans Serif"/>
    </font>
    <font>
      <b/>
      <u/>
      <sz val="22.5"/>
      <color theme="0"/>
      <name val="Calisto MT"/>
      <family val="1"/>
    </font>
    <font>
      <sz val="10"/>
      <color theme="0"/>
      <name val="MS Sans Serif"/>
    </font>
    <font>
      <b/>
      <u/>
      <sz val="10"/>
      <color theme="0"/>
      <name val="MS Sans Serif"/>
      <family val="2"/>
    </font>
    <font>
      <sz val="10"/>
      <color theme="0"/>
      <name val="MS Sans Serif"/>
      <family val="2"/>
    </font>
    <font>
      <b/>
      <sz val="10"/>
      <color theme="0"/>
      <name val="MS Sans Serif"/>
      <family val="2"/>
    </font>
    <font>
      <sz val="8.0500000000000007"/>
      <color theme="0"/>
      <name val="Verdana"/>
      <family val="2"/>
    </font>
    <font>
      <b/>
      <sz val="10"/>
      <color theme="0"/>
      <name val="MS Sans Serif"/>
    </font>
    <font>
      <sz val="12"/>
      <color theme="0"/>
      <name val="Uni Neue Book"/>
      <family val="3"/>
    </font>
    <font>
      <sz val="22.5"/>
      <color theme="0"/>
      <name val="Calisto MT"/>
      <family val="1"/>
    </font>
    <font>
      <i/>
      <sz val="8.0500000000000007"/>
      <color theme="0"/>
      <name val="Verdana"/>
      <family val="2"/>
    </font>
    <font>
      <i/>
      <sz val="10"/>
      <color theme="0"/>
      <name val="Verdana"/>
      <family val="2"/>
    </font>
    <font>
      <sz val="14"/>
      <color theme="0"/>
      <name val="Calibri"/>
      <family val="2"/>
      <scheme val="minor"/>
    </font>
    <font>
      <b/>
      <sz val="14"/>
      <color theme="0"/>
      <name val="Uni Neue Bold"/>
      <family val="3"/>
    </font>
    <font>
      <sz val="14"/>
      <color theme="0"/>
      <name val="Uni Neue Bold"/>
      <family val="3"/>
    </font>
    <font>
      <sz val="12"/>
      <color theme="0"/>
      <name val="Uni Neue Bold"/>
      <family val="3"/>
    </font>
    <font>
      <b/>
      <sz val="15"/>
      <color theme="0"/>
      <name val="Uni Neue Bold"/>
      <family val="3"/>
    </font>
    <font>
      <b/>
      <sz val="21"/>
      <color theme="0"/>
      <name val="Uni Neue Bold"/>
      <family val="3"/>
    </font>
    <font>
      <sz val="11"/>
      <color theme="0"/>
      <name val="Uni Neue Bold"/>
      <family val="3"/>
    </font>
    <font>
      <sz val="21"/>
      <color theme="0"/>
      <name val="Uni Neue Book"/>
      <family val="3"/>
    </font>
    <font>
      <b/>
      <i/>
      <sz val="25"/>
      <color theme="0"/>
      <name val="Calibri"/>
      <family val="2"/>
      <scheme val="minor"/>
    </font>
    <font>
      <sz val="21"/>
      <color theme="0"/>
      <name val="Uni Neue Bold"/>
      <family val="3"/>
    </font>
    <font>
      <sz val="18"/>
      <color theme="0"/>
      <name val="Uni Neue Bold"/>
      <family val="3"/>
    </font>
    <font>
      <b/>
      <sz val="18"/>
      <color theme="0"/>
      <name val="Uni Neue Bold"/>
      <family val="3"/>
    </font>
    <font>
      <sz val="10"/>
      <color theme="0"/>
      <name val="Uni Neue Bold"/>
      <family val="3"/>
    </font>
    <font>
      <sz val="9.9499999999999993"/>
      <color theme="0"/>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3" tint="-0.249977111117893"/>
        <bgColor auto="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s>
  <cellStyleXfs count="1">
    <xf numFmtId="0" fontId="0" fillId="0" borderId="0"/>
  </cellStyleXfs>
  <cellXfs count="55">
    <xf numFmtId="0" fontId="0" fillId="0" borderId="0" xfId="0"/>
    <xf numFmtId="0" fontId="8" fillId="2" borderId="0" xfId="0" applyFont="1" applyFill="1" applyAlignment="1">
      <alignment horizontal="center"/>
    </xf>
    <xf numFmtId="0" fontId="19" fillId="2" borderId="0" xfId="0" applyFont="1" applyFill="1" applyAlignment="1">
      <alignment horizontal="left" vertical="center"/>
    </xf>
    <xf numFmtId="0" fontId="19" fillId="2" borderId="0" xfId="0" applyFont="1" applyFill="1" applyAlignment="1">
      <alignment vertical="center"/>
    </xf>
    <xf numFmtId="0" fontId="21" fillId="2" borderId="0" xfId="0" applyFont="1" applyFill="1" applyAlignment="1">
      <alignment horizontal="center" vertical="center"/>
    </xf>
    <xf numFmtId="0" fontId="21" fillId="2" borderId="0" xfId="0" applyFont="1" applyFill="1" applyAlignment="1">
      <alignment horizontal="left" vertical="center"/>
    </xf>
    <xf numFmtId="0" fontId="21" fillId="2" borderId="0" xfId="0" applyFont="1" applyFill="1" applyAlignment="1">
      <alignment vertical="center"/>
    </xf>
    <xf numFmtId="0" fontId="21" fillId="2" borderId="0" xfId="0" applyFont="1" applyFill="1" applyAlignment="1" applyProtection="1">
      <alignment horizontal="center" vertical="center"/>
      <protection hidden="1"/>
    </xf>
    <xf numFmtId="49" fontId="21" fillId="2" borderId="0" xfId="0" applyNumberFormat="1" applyFont="1" applyFill="1" applyAlignment="1">
      <alignment horizontal="center" vertical="center"/>
    </xf>
    <xf numFmtId="0" fontId="23" fillId="2" borderId="0" xfId="0" applyFont="1" applyFill="1" applyAlignment="1">
      <alignment horizontal="center" vertical="center"/>
    </xf>
    <xf numFmtId="0" fontId="14" fillId="2" borderId="0" xfId="0" applyFont="1" applyFill="1"/>
    <xf numFmtId="0" fontId="17" fillId="2" borderId="0" xfId="0" applyFont="1" applyFill="1" applyAlignment="1">
      <alignment horizontal="center" vertical="center"/>
    </xf>
    <xf numFmtId="0" fontId="21" fillId="2" borderId="0" xfId="0" applyFont="1" applyFill="1"/>
    <xf numFmtId="0" fontId="2" fillId="2" borderId="0" xfId="0" applyFont="1" applyFill="1"/>
    <xf numFmtId="0" fontId="1" fillId="2" borderId="0" xfId="0" applyFont="1" applyFill="1" applyAlignment="1">
      <alignment horizontal="center" vertical="center" wrapText="1"/>
    </xf>
    <xf numFmtId="0" fontId="1" fillId="2" borderId="0" xfId="0" applyFont="1" applyFill="1" applyAlignment="1">
      <alignment horizontal="center" vertical="center" wrapText="1"/>
    </xf>
    <xf numFmtId="0" fontId="17" fillId="2" borderId="0" xfId="0" applyFont="1" applyFill="1" applyAlignment="1">
      <alignment horizontal="center" vertical="center"/>
    </xf>
    <xf numFmtId="0" fontId="3" fillId="2" borderId="0" xfId="0" applyFont="1" applyFill="1" applyAlignment="1">
      <alignment horizontal="center"/>
    </xf>
    <xf numFmtId="0" fontId="16" fillId="2" borderId="0" xfId="0" applyFont="1" applyFill="1" applyAlignment="1">
      <alignment vertical="center"/>
    </xf>
    <xf numFmtId="0" fontId="16" fillId="2" borderId="0" xfId="0" applyFont="1" applyFill="1" applyAlignment="1">
      <alignment horizontal="center" vertical="center"/>
    </xf>
    <xf numFmtId="0" fontId="13" fillId="2" borderId="0" xfId="0" applyFont="1" applyFill="1" applyAlignment="1">
      <alignment vertical="center"/>
    </xf>
    <xf numFmtId="0" fontId="4" fillId="2" borderId="0" xfId="0" applyFont="1" applyFill="1"/>
    <xf numFmtId="0" fontId="8" fillId="2" borderId="0" xfId="0" applyFont="1" applyFill="1"/>
    <xf numFmtId="0" fontId="2" fillId="2" borderId="0" xfId="0" applyFont="1" applyFill="1" applyAlignment="1">
      <alignment vertical="center"/>
    </xf>
    <xf numFmtId="0" fontId="7" fillId="2" borderId="0" xfId="0" applyFont="1" applyFill="1" applyAlignment="1">
      <alignment horizontal="center" vertical="center"/>
    </xf>
    <xf numFmtId="0" fontId="18" fillId="2" borderId="0" xfId="0" applyFont="1" applyFill="1" applyAlignment="1">
      <alignment vertical="center" textRotation="255"/>
    </xf>
    <xf numFmtId="16" fontId="4" fillId="2" borderId="0" xfId="0" applyNumberFormat="1" applyFont="1" applyFill="1" applyAlignment="1">
      <alignment horizontal="center" vertical="center"/>
    </xf>
    <xf numFmtId="0" fontId="15" fillId="2" borderId="0" xfId="0" applyFont="1" applyFill="1" applyAlignment="1">
      <alignment horizontal="center" vertical="center"/>
    </xf>
    <xf numFmtId="0" fontId="14" fillId="2" borderId="0" xfId="0" applyFont="1" applyFill="1" applyAlignment="1">
      <alignment horizontal="center" vertical="center"/>
    </xf>
    <xf numFmtId="0" fontId="12" fillId="2" borderId="0" xfId="0" applyFont="1" applyFill="1" applyAlignment="1">
      <alignment horizontal="center" vertical="center"/>
    </xf>
    <xf numFmtId="0" fontId="4" fillId="2" borderId="0" xfId="0" applyFont="1" applyFill="1" applyAlignment="1">
      <alignment horizontal="center" vertical="center"/>
    </xf>
    <xf numFmtId="0" fontId="9" fillId="2" borderId="0" xfId="0" applyFont="1" applyFill="1" applyAlignment="1">
      <alignment vertical="center" wrapText="1"/>
    </xf>
    <xf numFmtId="0" fontId="4" fillId="2" borderId="0" xfId="0" applyFont="1" applyFill="1" applyAlignment="1">
      <alignment horizontal="center"/>
    </xf>
    <xf numFmtId="0" fontId="8" fillId="2" borderId="0" xfId="0" applyFont="1" applyFill="1" applyAlignment="1">
      <alignment horizontal="center" vertical="center"/>
    </xf>
    <xf numFmtId="0" fontId="8" fillId="2" borderId="0" xfId="0" applyFont="1" applyFill="1" applyAlignment="1">
      <alignment vertical="center"/>
    </xf>
    <xf numFmtId="0" fontId="5" fillId="2" borderId="0" xfId="0" applyFont="1" applyFill="1" applyAlignment="1">
      <alignment horizontal="center"/>
    </xf>
    <xf numFmtId="0" fontId="5" fillId="2" borderId="0" xfId="0" applyFont="1" applyFill="1"/>
    <xf numFmtId="0" fontId="20" fillId="3" borderId="0" xfId="0" applyFont="1" applyFill="1" applyAlignment="1">
      <alignment horizontal="center" vertical="center"/>
    </xf>
    <xf numFmtId="0" fontId="23" fillId="3" borderId="0" xfId="0" applyFont="1" applyFill="1" applyAlignment="1">
      <alignment horizontal="center" vertical="center"/>
    </xf>
    <xf numFmtId="0" fontId="24" fillId="2" borderId="0" xfId="0" applyFont="1" applyFill="1"/>
    <xf numFmtId="0" fontId="22" fillId="2" borderId="0" xfId="0" applyFont="1" applyFill="1" applyAlignment="1">
      <alignment horizontal="center" vertical="center"/>
    </xf>
    <xf numFmtId="0" fontId="14" fillId="2" borderId="0" xfId="0" applyFont="1" applyFill="1" applyAlignment="1">
      <alignment horizontal="center"/>
    </xf>
    <xf numFmtId="0" fontId="2" fillId="2" borderId="2" xfId="0" applyFont="1" applyFill="1" applyBorder="1"/>
    <xf numFmtId="0" fontId="2" fillId="2" borderId="2" xfId="0" applyFont="1" applyFill="1" applyBorder="1" applyAlignment="1">
      <alignment horizontal="center"/>
    </xf>
    <xf numFmtId="49" fontId="2" fillId="2" borderId="2" xfId="0" applyNumberFormat="1" applyFont="1" applyFill="1" applyBorder="1" applyAlignment="1">
      <alignment horizontal="center"/>
    </xf>
    <xf numFmtId="49" fontId="2" fillId="2" borderId="0" xfId="0" applyNumberFormat="1" applyFont="1" applyFill="1" applyAlignment="1">
      <alignment horizontal="center"/>
    </xf>
    <xf numFmtId="0" fontId="2" fillId="2" borderId="0" xfId="0" applyFont="1" applyFill="1" applyAlignment="1">
      <alignment horizontal="center"/>
    </xf>
    <xf numFmtId="0" fontId="7" fillId="2" borderId="1" xfId="0" applyFont="1" applyFill="1" applyBorder="1"/>
    <xf numFmtId="0" fontId="7" fillId="2" borderId="1" xfId="0" applyFont="1" applyFill="1" applyBorder="1" applyAlignment="1">
      <alignment horizontal="center"/>
    </xf>
    <xf numFmtId="0" fontId="6" fillId="2" borderId="0" xfId="0" applyFont="1" applyFill="1" applyAlignment="1">
      <alignment horizontal="center" vertical="center"/>
    </xf>
    <xf numFmtId="0" fontId="25" fillId="2" borderId="0" xfId="0" applyFont="1" applyFill="1" applyAlignment="1">
      <alignment vertical="center"/>
    </xf>
    <xf numFmtId="0" fontId="11" fillId="2" borderId="0" xfId="0" applyFont="1" applyFill="1" applyAlignment="1">
      <alignment horizontal="left" vertical="center"/>
    </xf>
    <xf numFmtId="0" fontId="10" fillId="2" borderId="0" xfId="0" applyFont="1" applyFill="1" applyAlignment="1">
      <alignment horizontal="left" vertical="center"/>
    </xf>
    <xf numFmtId="3" fontId="10" fillId="2" borderId="0" xfId="0" applyNumberFormat="1" applyFont="1" applyFill="1" applyAlignment="1">
      <alignment horizontal="right" vertical="center"/>
    </xf>
    <xf numFmtId="3" fontId="6" fillId="2" borderId="0" xfId="0" applyNumberFormat="1" applyFont="1" applyFill="1" applyAlignment="1">
      <alignment horizontal="righ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2180363</xdr:colOff>
      <xdr:row>67</xdr:row>
      <xdr:rowOff>26244</xdr:rowOff>
    </xdr:from>
    <xdr:to>
      <xdr:col>9</xdr:col>
      <xdr:colOff>1173135</xdr:colOff>
      <xdr:row>69</xdr:row>
      <xdr:rowOff>157836</xdr:rowOff>
    </xdr:to>
    <xdr:sp macro="" textlink="">
      <xdr:nvSpPr>
        <xdr:cNvPr id="6" name="Cuadro de texto 2">
          <a:extLst>
            <a:ext uri="{FF2B5EF4-FFF2-40B4-BE49-F238E27FC236}">
              <a16:creationId xmlns:a16="http://schemas.microsoft.com/office/drawing/2014/main" id="{00000000-0008-0000-0000-000006000000}"/>
            </a:ext>
          </a:extLst>
        </xdr:cNvPr>
        <xdr:cNvSpPr txBox="1">
          <a:spLocks noChangeArrowheads="1"/>
        </xdr:cNvSpPr>
      </xdr:nvSpPr>
      <xdr:spPr bwMode="auto">
        <a:xfrm>
          <a:off x="2890702" y="18452007"/>
          <a:ext cx="10799467" cy="454473"/>
        </a:xfrm>
        <a:prstGeom prst="rect">
          <a:avLst/>
        </a:prstGeom>
        <a:noFill/>
        <a:ln w="9525">
          <a:noFill/>
          <a:miter lim="800000"/>
          <a:headEnd/>
          <a:tailEnd/>
        </a:ln>
        <a:effectLst>
          <a:softEdge rad="0"/>
        </a:effectLst>
      </xdr:spPr>
      <xdr:txBody>
        <a:bodyPr rot="0" vert="horz" wrap="square" lIns="91440" tIns="45720" rIns="91440" bIns="45720" anchor="ctr" anchorCtr="0">
          <a:noAutofit/>
        </a:bodyPr>
        <a:lstStyle/>
        <a:p>
          <a:pPr>
            <a:lnSpc>
              <a:spcPts val="2100"/>
            </a:lnSpc>
            <a:spcAft>
              <a:spcPts val="800"/>
            </a:spcAft>
          </a:pPr>
          <a:r>
            <a:rPr lang="es-AR" sz="2500" b="1">
              <a:ln w="3175" cap="rnd" cmpd="sng" algn="ctr">
                <a:solidFill>
                  <a:srgbClr val="DAE3F3"/>
                </a:solidFill>
                <a:prstDash val="solid"/>
                <a:bevel/>
              </a:ln>
              <a:solidFill>
                <a:srgbClr val="FFFFFF"/>
              </a:solidFill>
              <a:effectLst/>
              <a:latin typeface="Uni Neue Book" pitchFamily="50" charset="0"/>
              <a:ea typeface="Calibri" panose="020F0502020204030204" pitchFamily="34" charset="0"/>
              <a:cs typeface="Calibri Light" panose="020F0302020204030204" pitchFamily="34" charset="0"/>
            </a:rPr>
            <a:t> </a:t>
          </a:r>
          <a:r>
            <a:rPr lang="es-ES" sz="6900" b="1">
              <a:ln w="3175" cap="rnd" cmpd="sng" algn="ctr">
                <a:solidFill>
                  <a:srgbClr val="DAE3F3"/>
                </a:solidFill>
                <a:prstDash val="solid"/>
                <a:bevel/>
              </a:ln>
              <a:solidFill>
                <a:srgbClr val="FFFFFF"/>
              </a:solidFill>
              <a:effectLst/>
              <a:latin typeface="Uni Neue Bold" pitchFamily="50" charset="0"/>
              <a:ea typeface="Calibri" panose="020F0502020204030204" pitchFamily="34" charset="0"/>
              <a:cs typeface="Calibri Light" panose="020F0302020204030204" pitchFamily="34" charset="0"/>
            </a:rPr>
            <a:t>PROGRAMA DE PARTIDOS</a:t>
          </a:r>
          <a:endParaRPr lang="es-AR" sz="6900" b="1">
            <a:effectLst/>
            <a:latin typeface="Uni Neue Bold" pitchFamily="50" charset="0"/>
            <a:ea typeface="Calibri" panose="020F0502020204030204" pitchFamily="34" charset="0"/>
            <a:cs typeface="Times New Roman" panose="02020603050405020304" pitchFamily="18" charset="0"/>
          </a:endParaRPr>
        </a:p>
      </xdr:txBody>
    </xdr:sp>
    <xdr:clientData/>
  </xdr:twoCellAnchor>
  <xdr:twoCellAnchor>
    <xdr:from>
      <xdr:col>3</xdr:col>
      <xdr:colOff>2048212</xdr:colOff>
      <xdr:row>0</xdr:row>
      <xdr:rowOff>332155</xdr:rowOff>
    </xdr:from>
    <xdr:to>
      <xdr:col>11</xdr:col>
      <xdr:colOff>693799</xdr:colOff>
      <xdr:row>4</xdr:row>
      <xdr:rowOff>257421</xdr:rowOff>
    </xdr:to>
    <xdr:sp macro="" textlink="">
      <xdr:nvSpPr>
        <xdr:cNvPr id="14" name="Cuadro de texto 2">
          <a:extLst>
            <a:ext uri="{FF2B5EF4-FFF2-40B4-BE49-F238E27FC236}">
              <a16:creationId xmlns:a16="http://schemas.microsoft.com/office/drawing/2014/main" id="{00000000-0008-0000-0000-00000E000000}"/>
            </a:ext>
          </a:extLst>
        </xdr:cNvPr>
        <xdr:cNvSpPr txBox="1">
          <a:spLocks noChangeArrowheads="1"/>
        </xdr:cNvSpPr>
      </xdr:nvSpPr>
      <xdr:spPr bwMode="auto">
        <a:xfrm>
          <a:off x="2753768" y="332155"/>
          <a:ext cx="14085494" cy="1747951"/>
        </a:xfrm>
        <a:prstGeom prst="rect">
          <a:avLst/>
        </a:prstGeom>
        <a:noFill/>
        <a:ln w="9525">
          <a:noFill/>
          <a:miter lim="800000"/>
          <a:headEnd/>
          <a:tailEnd/>
        </a:ln>
        <a:effectLst>
          <a:softEdge rad="0"/>
        </a:effectLst>
      </xdr:spPr>
      <xdr:txBody>
        <a:bodyPr rot="0" vert="horz" wrap="square" lIns="91440" tIns="45720" rIns="91440" bIns="45720" anchor="ctr" anchorCtr="0">
          <a:noAutofit/>
        </a:bodyPr>
        <a:lstStyle/>
        <a:p>
          <a:pPr>
            <a:lnSpc>
              <a:spcPts val="4100"/>
            </a:lnSpc>
            <a:spcAft>
              <a:spcPts val="800"/>
            </a:spcAft>
          </a:pPr>
          <a:r>
            <a:rPr lang="es-AR" sz="2500">
              <a:ln w="3175" cap="rnd" cmpd="sng" algn="ctr">
                <a:solidFill>
                  <a:srgbClr val="DAE3F3"/>
                </a:solidFill>
                <a:prstDash val="solid"/>
                <a:bevel/>
              </a:ln>
              <a:solidFill>
                <a:srgbClr val="FFFFFF"/>
              </a:solidFill>
              <a:effectLst/>
              <a:latin typeface="Uni Neue Book" pitchFamily="50" charset="0"/>
              <a:ea typeface="Calibri" panose="020F0502020204030204" pitchFamily="34" charset="0"/>
              <a:cs typeface="Calibri Light" panose="020F0302020204030204" pitchFamily="34" charset="0"/>
            </a:rPr>
            <a:t> </a:t>
          </a:r>
          <a:r>
            <a:rPr lang="es-ES" sz="5200">
              <a:ln w="3175" cap="rnd" cmpd="sng" algn="ctr">
                <a:solidFill>
                  <a:srgbClr val="DAE3F3"/>
                </a:solidFill>
                <a:prstDash val="solid"/>
                <a:bevel/>
              </a:ln>
              <a:solidFill>
                <a:srgbClr val="FFFFFF"/>
              </a:solidFill>
              <a:effectLst/>
              <a:latin typeface="Uni Neue Book" pitchFamily="50" charset="0"/>
              <a:ea typeface="Calibri" panose="020F0502020204030204" pitchFamily="34" charset="0"/>
              <a:cs typeface="Calibri Light" panose="020F0302020204030204" pitchFamily="34" charset="0"/>
            </a:rPr>
            <a:t>SORTEO</a:t>
          </a:r>
          <a:endParaRPr lang="es-AR" sz="5200">
            <a:effectLst/>
            <a:latin typeface="Calibri" panose="020F0502020204030204" pitchFamily="34" charset="0"/>
            <a:ea typeface="Calibri" panose="020F0502020204030204" pitchFamily="34" charset="0"/>
            <a:cs typeface="Times New Roman" panose="02020603050405020304" pitchFamily="18" charset="0"/>
          </a:endParaRPr>
        </a:p>
        <a:p>
          <a:pPr>
            <a:lnSpc>
              <a:spcPts val="4100"/>
            </a:lnSpc>
            <a:spcAft>
              <a:spcPts val="800"/>
            </a:spcAft>
          </a:pPr>
          <a:r>
            <a:rPr lang="es-ES" sz="5000" b="1" i="1">
              <a:ln w="3175" cap="rnd" cmpd="sng" algn="ctr">
                <a:solidFill>
                  <a:srgbClr val="DAE3F3"/>
                </a:solidFill>
                <a:prstDash val="solid"/>
                <a:bevel/>
              </a:ln>
              <a:solidFill>
                <a:srgbClr val="FFFFFF"/>
              </a:solidFill>
              <a:effectLst/>
              <a:latin typeface="Uni Neue Book" pitchFamily="50" charset="0"/>
              <a:ea typeface="Malgun Gothic" panose="020B0503020000020004" pitchFamily="34" charset="-127"/>
              <a:cs typeface="Nirmala UI" panose="020B0502040204020203" pitchFamily="34" charset="0"/>
            </a:rPr>
            <a:t>CAMPEONATO</a:t>
          </a:r>
          <a:r>
            <a:rPr lang="es-ES" sz="5000" b="1" i="1" baseline="0">
              <a:ln w="3175" cap="rnd" cmpd="sng" algn="ctr">
                <a:solidFill>
                  <a:srgbClr val="DAE3F3"/>
                </a:solidFill>
                <a:prstDash val="solid"/>
                <a:bevel/>
              </a:ln>
              <a:solidFill>
                <a:srgbClr val="FFFFFF"/>
              </a:solidFill>
              <a:effectLst/>
              <a:latin typeface="Uni Neue Book" pitchFamily="50" charset="0"/>
              <a:ea typeface="Malgun Gothic" panose="020B0503020000020004" pitchFamily="34" charset="-127"/>
              <a:cs typeface="Nirmala UI" panose="020B0502040204020203" pitchFamily="34" charset="0"/>
            </a:rPr>
            <a:t> DE PRIMERA DIVISIÓN "C"</a:t>
          </a:r>
          <a:r>
            <a:rPr lang="es-ES" sz="5000" b="1" i="1">
              <a:ln w="3175" cap="rnd" cmpd="sng" algn="ctr">
                <a:solidFill>
                  <a:srgbClr val="DAE3F3"/>
                </a:solidFill>
                <a:prstDash val="solid"/>
                <a:bevel/>
              </a:ln>
              <a:solidFill>
                <a:srgbClr val="FFFFFF"/>
              </a:solidFill>
              <a:effectLst/>
              <a:latin typeface="Uni Neue Book" pitchFamily="50" charset="0"/>
              <a:ea typeface="Malgun Gothic" panose="020B0503020000020004" pitchFamily="34" charset="-127"/>
              <a:cs typeface="Nirmala UI" panose="020B0502040204020203" pitchFamily="34" charset="0"/>
            </a:rPr>
            <a:t> </a:t>
          </a:r>
          <a:r>
            <a:rPr lang="es-ES" sz="5000" b="1" i="1">
              <a:ln w="3175" cap="rnd" cmpd="sng" algn="ctr">
                <a:solidFill>
                  <a:srgbClr val="DAE3F3"/>
                </a:solidFill>
                <a:prstDash val="solid"/>
                <a:bevel/>
              </a:ln>
              <a:solidFill>
                <a:srgbClr val="FFFFFF"/>
              </a:solidFill>
              <a:effectLst/>
              <a:latin typeface="Uni Neue Bold" pitchFamily="50" charset="0"/>
              <a:ea typeface="Malgun Gothic" panose="020B0503020000020004" pitchFamily="34" charset="-127"/>
              <a:cs typeface="Nirmala UI" panose="020B0502040204020203" pitchFamily="34" charset="0"/>
            </a:rPr>
            <a:t>2025 </a:t>
          </a:r>
          <a:endParaRPr lang="es-AR" sz="50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3</xdr:col>
      <xdr:colOff>0</xdr:colOff>
      <xdr:row>59</xdr:row>
      <xdr:rowOff>11767</xdr:rowOff>
    </xdr:from>
    <xdr:to>
      <xdr:col>3</xdr:col>
      <xdr:colOff>1226116</xdr:colOff>
      <xdr:row>69</xdr:row>
      <xdr:rowOff>159228</xdr:rowOff>
    </xdr:to>
    <xdr:pic>
      <xdr:nvPicPr>
        <xdr:cNvPr id="4" name="Imagen 3">
          <a:extLst>
            <a:ext uri="{FF2B5EF4-FFF2-40B4-BE49-F238E27FC236}">
              <a16:creationId xmlns:a16="http://schemas.microsoft.com/office/drawing/2014/main" id="{8261491C-EB3B-4A57-BE3B-B14466A339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556" y="17121489"/>
          <a:ext cx="1226116" cy="1793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2116664</xdr:colOff>
      <xdr:row>59</xdr:row>
      <xdr:rowOff>0</xdr:rowOff>
    </xdr:from>
    <xdr:to>
      <xdr:col>9</xdr:col>
      <xdr:colOff>3342780</xdr:colOff>
      <xdr:row>69</xdr:row>
      <xdr:rowOff>147461</xdr:rowOff>
    </xdr:to>
    <xdr:pic>
      <xdr:nvPicPr>
        <xdr:cNvPr id="5" name="Imagen 4">
          <a:extLst>
            <a:ext uri="{FF2B5EF4-FFF2-40B4-BE49-F238E27FC236}">
              <a16:creationId xmlns:a16="http://schemas.microsoft.com/office/drawing/2014/main" id="{79436204-8EAF-43A9-820C-1E6152D32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40275" y="17109722"/>
          <a:ext cx="1226116" cy="1793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05"/>
  <sheetViews>
    <sheetView showGridLines="0" tabSelected="1" topLeftCell="A59" zoomScale="54" zoomScaleNormal="54" workbookViewId="0">
      <selection activeCell="A333" sqref="A333"/>
    </sheetView>
  </sheetViews>
  <sheetFormatPr baseColWidth="10" defaultRowHeight="13" x14ac:dyDescent="0.3"/>
  <cols>
    <col min="1" max="1" width="10.90625" style="13"/>
    <col min="2" max="2" width="2.08984375" style="13" customWidth="1"/>
    <col min="3" max="3" width="8" style="13" bestFit="1" customWidth="1"/>
    <col min="4" max="4" width="48.36328125" style="13" bestFit="1" customWidth="1"/>
    <col min="5" max="5" width="8" style="13" customWidth="1"/>
    <col min="6" max="6" width="48.36328125" style="13" customWidth="1"/>
    <col min="7" max="7" width="8" style="13" bestFit="1" customWidth="1"/>
    <col min="8" max="8" width="48.26953125" style="13" customWidth="1"/>
    <col min="9" max="9" width="8" style="13" customWidth="1"/>
    <col min="10" max="10" width="48.36328125" style="13" customWidth="1"/>
    <col min="11" max="11" width="3.54296875" style="13" customWidth="1"/>
    <col min="12" max="12" width="48.36328125" style="13" customWidth="1"/>
    <col min="13" max="13" width="8" style="13" customWidth="1"/>
    <col min="14" max="14" width="0.81640625" style="13" customWidth="1"/>
    <col min="15" max="15" width="1" style="13" customWidth="1"/>
    <col min="16" max="16" width="10.90625" style="13" customWidth="1"/>
    <col min="17" max="17" width="8.90625" style="13" customWidth="1"/>
    <col min="18" max="18" width="26" style="13" customWidth="1"/>
    <col min="19" max="19" width="10.90625" style="13"/>
    <col min="20" max="20" width="25.90625" style="13" customWidth="1"/>
    <col min="21" max="26" width="10.90625" style="13"/>
    <col min="27" max="39" width="0" style="13" hidden="1" customWidth="1"/>
    <col min="40" max="16384" width="10.90625" style="13"/>
  </cols>
  <sheetData>
    <row r="1" spans="1:41" ht="28.5" hidden="1" customHeight="1" x14ac:dyDescent="0.3">
      <c r="B1" s="14"/>
      <c r="C1" s="14"/>
      <c r="D1" s="14"/>
      <c r="E1" s="14"/>
      <c r="F1" s="14"/>
      <c r="G1" s="14"/>
      <c r="H1" s="14"/>
    </row>
    <row r="2" spans="1:41" ht="45.75" hidden="1" customHeight="1" x14ac:dyDescent="0.3">
      <c r="B2" s="15"/>
      <c r="C2" s="15"/>
      <c r="D2" s="15"/>
      <c r="E2" s="15"/>
      <c r="F2" s="15"/>
      <c r="G2" s="15"/>
      <c r="H2" s="15"/>
    </row>
    <row r="3" spans="1:41" ht="45.75" hidden="1" customHeight="1" x14ac:dyDescent="0.3">
      <c r="B3" s="15"/>
      <c r="C3" s="15"/>
      <c r="D3" s="15"/>
      <c r="E3" s="15"/>
      <c r="F3" s="15"/>
      <c r="G3" s="15"/>
      <c r="H3" s="15"/>
    </row>
    <row r="4" spans="1:41" ht="24.5" hidden="1" customHeight="1" x14ac:dyDescent="0.3">
      <c r="B4" s="15"/>
      <c r="C4" s="15"/>
      <c r="D4" s="15"/>
      <c r="E4" s="15"/>
      <c r="F4" s="15"/>
      <c r="G4" s="15"/>
      <c r="H4" s="15"/>
    </row>
    <row r="5" spans="1:41" ht="24.5" hidden="1" customHeight="1" x14ac:dyDescent="0.3">
      <c r="B5" s="15"/>
      <c r="C5" s="15"/>
      <c r="D5" s="15"/>
      <c r="E5" s="15"/>
      <c r="F5" s="15"/>
      <c r="G5" s="15"/>
      <c r="H5" s="15"/>
    </row>
    <row r="6" spans="1:41" ht="32" hidden="1" customHeight="1" x14ac:dyDescent="0.3">
      <c r="C6" s="16" t="s">
        <v>1</v>
      </c>
      <c r="D6" s="16"/>
      <c r="E6" s="16"/>
      <c r="F6" s="16"/>
      <c r="G6" s="16"/>
      <c r="I6" s="16" t="s">
        <v>17</v>
      </c>
      <c r="J6" s="16"/>
      <c r="K6" s="16"/>
      <c r="L6" s="16"/>
      <c r="M6" s="16"/>
    </row>
    <row r="7" spans="1:41" ht="12.75" hidden="1" customHeight="1" x14ac:dyDescent="0.3">
      <c r="C7" s="17"/>
      <c r="D7" s="17"/>
      <c r="E7" s="17"/>
      <c r="F7" s="17"/>
    </row>
    <row r="8" spans="1:41" ht="32" hidden="1" customHeight="1" x14ac:dyDescent="0.8">
      <c r="C8" s="9" t="s">
        <v>14</v>
      </c>
      <c r="D8" s="1"/>
      <c r="E8" s="1"/>
      <c r="F8" s="1"/>
      <c r="G8" s="9" t="s">
        <v>14</v>
      </c>
      <c r="I8" s="11" t="s">
        <v>16</v>
      </c>
      <c r="J8" s="11" t="s">
        <v>12</v>
      </c>
      <c r="K8" s="12"/>
      <c r="L8" s="11" t="s">
        <v>13</v>
      </c>
      <c r="M8" s="11" t="s">
        <v>16</v>
      </c>
      <c r="Q8" s="18"/>
      <c r="R8" s="19"/>
      <c r="S8" s="19"/>
      <c r="T8" s="19"/>
      <c r="U8" s="20"/>
    </row>
    <row r="9" spans="1:41" ht="18.5" hidden="1" customHeight="1" x14ac:dyDescent="0.45">
      <c r="B9" s="21"/>
      <c r="H9" s="21"/>
      <c r="I9" s="22"/>
      <c r="J9" s="22"/>
      <c r="K9" s="22"/>
      <c r="L9" s="22"/>
      <c r="M9" s="22"/>
      <c r="P9" s="18"/>
      <c r="Q9" s="18"/>
      <c r="R9" s="19"/>
      <c r="S9" s="19"/>
      <c r="T9" s="19"/>
      <c r="AH9" s="23" t="s">
        <v>22</v>
      </c>
    </row>
    <row r="10" spans="1:41" ht="38" hidden="1" customHeight="1" x14ac:dyDescent="0.3">
      <c r="A10" s="24"/>
      <c r="B10" s="25"/>
      <c r="C10" s="4" t="s">
        <v>50</v>
      </c>
      <c r="D10" s="5" t="s">
        <v>62</v>
      </c>
      <c r="E10" s="6"/>
      <c r="F10" s="5" t="s">
        <v>61</v>
      </c>
      <c r="G10" s="7" t="str">
        <f t="shared" ref="G10:G22" si="0">IF(C10="","",IF(C10="A","B","A"))</f>
        <v>A</v>
      </c>
      <c r="H10" s="26"/>
      <c r="I10" s="4">
        <v>13</v>
      </c>
      <c r="J10" s="6" t="str">
        <f t="shared" ref="J10:J22" si="1">IF(C10="","",IF(C10="A",D10,F10))</f>
        <v>L.N. ALEM</v>
      </c>
      <c r="K10" s="6"/>
      <c r="L10" s="6" t="str">
        <f t="shared" ref="L10:L22" si="2">IF(G10="","",IF(G10="A",D10,F10))</f>
        <v>ATLAS</v>
      </c>
      <c r="M10" s="8">
        <f t="shared" ref="M10:M22" si="3">I10</f>
        <v>13</v>
      </c>
      <c r="P10" s="27"/>
      <c r="Q10" s="27"/>
      <c r="R10" s="28"/>
      <c r="S10" s="29"/>
      <c r="T10" s="28"/>
      <c r="AH10" s="23" t="s">
        <v>18</v>
      </c>
    </row>
    <row r="11" spans="1:41" ht="38" hidden="1" customHeight="1" x14ac:dyDescent="0.3">
      <c r="A11" s="24"/>
      <c r="B11" s="25"/>
      <c r="C11" s="4" t="s">
        <v>50</v>
      </c>
      <c r="D11" s="5" t="s">
        <v>60</v>
      </c>
      <c r="E11" s="6"/>
      <c r="F11" s="5" t="s">
        <v>59</v>
      </c>
      <c r="G11" s="7" t="str">
        <f t="shared" si="0"/>
        <v>A</v>
      </c>
      <c r="H11" s="30"/>
      <c r="I11" s="4">
        <v>1</v>
      </c>
      <c r="J11" s="6" t="str">
        <f t="shared" si="1"/>
        <v>MERCEDES</v>
      </c>
      <c r="K11" s="6"/>
      <c r="L11" s="6" t="str">
        <f t="shared" si="2"/>
        <v>LUJÁN</v>
      </c>
      <c r="M11" s="8">
        <f t="shared" si="3"/>
        <v>1</v>
      </c>
      <c r="P11" s="27"/>
      <c r="Q11" s="27"/>
      <c r="R11" s="28"/>
      <c r="S11" s="29"/>
      <c r="T11" s="28"/>
      <c r="AH11" s="23" t="s">
        <v>20</v>
      </c>
    </row>
    <row r="12" spans="1:41" ht="38" hidden="1" customHeight="1" x14ac:dyDescent="0.3">
      <c r="A12" s="24"/>
      <c r="B12" s="25"/>
      <c r="C12" s="4" t="s">
        <v>49</v>
      </c>
      <c r="D12" s="5" t="s">
        <v>55</v>
      </c>
      <c r="E12" s="6"/>
      <c r="F12" s="5" t="s">
        <v>56</v>
      </c>
      <c r="G12" s="4" t="str">
        <f t="shared" si="0"/>
        <v>B</v>
      </c>
      <c r="H12" s="30"/>
      <c r="I12" s="4">
        <v>8</v>
      </c>
      <c r="J12" s="6" t="str">
        <f t="shared" si="1"/>
        <v>CLAYPOLE</v>
      </c>
      <c r="K12" s="6"/>
      <c r="L12" s="6" t="str">
        <f t="shared" si="2"/>
        <v>ESTRELLA DEL SUR</v>
      </c>
      <c r="M12" s="8">
        <f t="shared" si="3"/>
        <v>8</v>
      </c>
      <c r="P12" s="27"/>
      <c r="Q12" s="27"/>
      <c r="R12" s="28"/>
      <c r="S12" s="29"/>
      <c r="T12" s="28"/>
      <c r="AH12" s="23" t="s">
        <v>23</v>
      </c>
      <c r="AK12" s="13" t="s">
        <v>45</v>
      </c>
      <c r="AL12" s="13" t="s">
        <v>46</v>
      </c>
      <c r="AN12" s="13" t="s">
        <v>47</v>
      </c>
      <c r="AO12" s="13" t="s">
        <v>48</v>
      </c>
    </row>
    <row r="13" spans="1:41" ht="38" hidden="1" customHeight="1" x14ac:dyDescent="0.3">
      <c r="A13" s="24"/>
      <c r="B13" s="25"/>
      <c r="C13" s="4" t="s">
        <v>49</v>
      </c>
      <c r="D13" s="5" t="s">
        <v>57</v>
      </c>
      <c r="E13" s="6"/>
      <c r="F13" s="5" t="s">
        <v>58</v>
      </c>
      <c r="G13" s="4" t="str">
        <f t="shared" si="0"/>
        <v>B</v>
      </c>
      <c r="H13" s="30"/>
      <c r="I13" s="4">
        <v>12</v>
      </c>
      <c r="J13" s="6" t="str">
        <f t="shared" si="1"/>
        <v>DEF. DE CAMBACERES</v>
      </c>
      <c r="K13" s="6"/>
      <c r="L13" s="6" t="str">
        <f t="shared" si="2"/>
        <v>CAÑUELAS F.C.</v>
      </c>
      <c r="M13" s="8">
        <f t="shared" si="3"/>
        <v>12</v>
      </c>
      <c r="P13" s="27"/>
      <c r="Q13" s="27"/>
      <c r="R13" s="28"/>
      <c r="S13" s="29"/>
      <c r="T13" s="28"/>
      <c r="AH13" s="23" t="s">
        <v>24</v>
      </c>
      <c r="AK13" s="13" t="s">
        <v>42</v>
      </c>
      <c r="AL13" s="13" t="s">
        <v>43</v>
      </c>
      <c r="AN13" s="13" t="s">
        <v>15</v>
      </c>
      <c r="AO13" s="13" t="s">
        <v>44</v>
      </c>
    </row>
    <row r="14" spans="1:41" ht="38" hidden="1" customHeight="1" x14ac:dyDescent="0.3">
      <c r="A14" s="24"/>
      <c r="B14" s="25"/>
      <c r="C14" s="4" t="s">
        <v>49</v>
      </c>
      <c r="D14" s="5" t="s">
        <v>52</v>
      </c>
      <c r="E14" s="6"/>
      <c r="F14" s="5" t="s">
        <v>51</v>
      </c>
      <c r="G14" s="4" t="str">
        <f t="shared" si="0"/>
        <v>B</v>
      </c>
      <c r="H14" s="30"/>
      <c r="I14" s="4">
        <v>4</v>
      </c>
      <c r="J14" s="6" t="str">
        <f t="shared" si="1"/>
        <v>LUGANO</v>
      </c>
      <c r="K14" s="6"/>
      <c r="L14" s="6" t="str">
        <f t="shared" si="2"/>
        <v>YUPANQUI</v>
      </c>
      <c r="M14" s="8">
        <f t="shared" si="3"/>
        <v>4</v>
      </c>
      <c r="P14" s="27"/>
      <c r="Q14" s="27"/>
      <c r="R14" s="28"/>
      <c r="S14" s="29"/>
      <c r="T14" s="28"/>
      <c r="AH14" s="23" t="s">
        <v>26</v>
      </c>
      <c r="AK14" s="13" t="s">
        <v>43</v>
      </c>
      <c r="AL14" s="13" t="s">
        <v>42</v>
      </c>
      <c r="AN14" s="13" t="s">
        <v>44</v>
      </c>
      <c r="AO14" s="13" t="s">
        <v>15</v>
      </c>
    </row>
    <row r="15" spans="1:41" ht="38" hidden="1" customHeight="1" x14ac:dyDescent="0.3">
      <c r="A15" s="24"/>
      <c r="B15" s="25"/>
      <c r="C15" s="4" t="s">
        <v>49</v>
      </c>
      <c r="D15" s="5" t="s">
        <v>53</v>
      </c>
      <c r="E15" s="6"/>
      <c r="F15" s="5" t="s">
        <v>54</v>
      </c>
      <c r="G15" s="4" t="str">
        <f t="shared" si="0"/>
        <v>B</v>
      </c>
      <c r="H15" s="30"/>
      <c r="I15" s="4">
        <v>11</v>
      </c>
      <c r="J15" s="6" t="str">
        <f t="shared" si="1"/>
        <v>EL PORVENIR</v>
      </c>
      <c r="K15" s="6"/>
      <c r="L15" s="6" t="str">
        <f t="shared" si="2"/>
        <v>V. ARENAS</v>
      </c>
      <c r="M15" s="8">
        <f t="shared" si="3"/>
        <v>11</v>
      </c>
      <c r="P15" s="27"/>
      <c r="Q15" s="27"/>
      <c r="R15" s="28"/>
      <c r="S15" s="29"/>
      <c r="T15" s="28"/>
      <c r="AH15" s="23" t="s">
        <v>28</v>
      </c>
    </row>
    <row r="16" spans="1:41" ht="38" hidden="1" customHeight="1" x14ac:dyDescent="0.3">
      <c r="A16" s="24"/>
      <c r="B16" s="25"/>
      <c r="C16" s="4" t="s">
        <v>49</v>
      </c>
      <c r="D16" s="5" t="s">
        <v>64</v>
      </c>
      <c r="E16" s="6"/>
      <c r="F16" s="5" t="s">
        <v>63</v>
      </c>
      <c r="G16" s="4" t="str">
        <f t="shared" si="0"/>
        <v>B</v>
      </c>
      <c r="H16" s="30"/>
      <c r="I16" s="4">
        <v>2</v>
      </c>
      <c r="J16" s="6" t="str">
        <f t="shared" si="1"/>
        <v>CTRAL. CÓRDOBA (ROS.)</v>
      </c>
      <c r="K16" s="6"/>
      <c r="L16" s="6" t="str">
        <f t="shared" si="2"/>
        <v>ARGENTINO (ROS.)</v>
      </c>
      <c r="M16" s="8">
        <f t="shared" si="3"/>
        <v>2</v>
      </c>
      <c r="P16" s="27"/>
      <c r="Q16" s="27"/>
      <c r="R16" s="28"/>
      <c r="S16" s="29"/>
      <c r="T16" s="28"/>
      <c r="AH16" s="23" t="s">
        <v>41</v>
      </c>
    </row>
    <row r="17" spans="1:34" ht="38" hidden="1" customHeight="1" x14ac:dyDescent="0.3">
      <c r="A17" s="24"/>
      <c r="B17" s="25"/>
      <c r="C17" s="4" t="s">
        <v>49</v>
      </c>
      <c r="D17" s="5" t="s">
        <v>66</v>
      </c>
      <c r="E17" s="6"/>
      <c r="F17" s="5" t="s">
        <v>65</v>
      </c>
      <c r="G17" s="4" t="str">
        <f t="shared" si="0"/>
        <v>B</v>
      </c>
      <c r="H17" s="30"/>
      <c r="I17" s="4">
        <v>10</v>
      </c>
      <c r="J17" s="6" t="str">
        <f t="shared" si="1"/>
        <v>J.J. DE URQUIZA</v>
      </c>
      <c r="K17" s="6"/>
      <c r="L17" s="6" t="str">
        <f t="shared" si="2"/>
        <v>CTRAL. BALLESTER</v>
      </c>
      <c r="M17" s="8">
        <f t="shared" si="3"/>
        <v>10</v>
      </c>
      <c r="P17" s="27"/>
      <c r="Q17" s="27"/>
      <c r="R17" s="28"/>
      <c r="S17" s="29"/>
      <c r="T17" s="28"/>
      <c r="AH17" s="23" t="s">
        <v>21</v>
      </c>
    </row>
    <row r="18" spans="1:34" ht="38" hidden="1" customHeight="1" x14ac:dyDescent="0.3">
      <c r="A18" s="24"/>
      <c r="B18" s="25"/>
      <c r="C18" s="4" t="s">
        <v>50</v>
      </c>
      <c r="D18" s="5" t="s">
        <v>67</v>
      </c>
      <c r="E18" s="6"/>
      <c r="F18" s="5" t="s">
        <v>68</v>
      </c>
      <c r="G18" s="4" t="str">
        <f t="shared" si="0"/>
        <v>A</v>
      </c>
      <c r="H18" s="30"/>
      <c r="I18" s="4">
        <v>7</v>
      </c>
      <c r="J18" s="6" t="str">
        <f t="shared" si="1"/>
        <v>DEP. ESPAÑOL</v>
      </c>
      <c r="K18" s="6"/>
      <c r="L18" s="6" t="str">
        <f t="shared" si="2"/>
        <v>GRAL. LAMADRID</v>
      </c>
      <c r="M18" s="8">
        <f t="shared" si="3"/>
        <v>7</v>
      </c>
      <c r="P18" s="27"/>
      <c r="Q18" s="27"/>
      <c r="R18" s="28"/>
      <c r="S18" s="29"/>
      <c r="T18" s="28"/>
      <c r="AH18" s="23" t="s">
        <v>30</v>
      </c>
    </row>
    <row r="19" spans="1:34" ht="38" hidden="1" customHeight="1" x14ac:dyDescent="0.3">
      <c r="A19" s="24"/>
      <c r="B19" s="25"/>
      <c r="C19" s="4" t="s">
        <v>50</v>
      </c>
      <c r="D19" s="5" t="s">
        <v>69</v>
      </c>
      <c r="E19" s="6"/>
      <c r="F19" s="5" t="s">
        <v>70</v>
      </c>
      <c r="G19" s="4" t="str">
        <f t="shared" si="0"/>
        <v>A</v>
      </c>
      <c r="H19" s="30"/>
      <c r="I19" s="4">
        <v>6</v>
      </c>
      <c r="J19" s="6" t="str">
        <f t="shared" si="1"/>
        <v>ITUZAINGÓ</v>
      </c>
      <c r="K19" s="6"/>
      <c r="L19" s="6" t="str">
        <f t="shared" si="2"/>
        <v>REC. ESPAÑOL</v>
      </c>
      <c r="M19" s="8">
        <f t="shared" si="3"/>
        <v>6</v>
      </c>
      <c r="P19" s="27"/>
      <c r="Q19" s="27"/>
      <c r="R19" s="28"/>
      <c r="S19" s="29"/>
      <c r="T19" s="28"/>
      <c r="AH19" s="23" t="s">
        <v>31</v>
      </c>
    </row>
    <row r="20" spans="1:34" ht="38" hidden="1" customHeight="1" x14ac:dyDescent="0.3">
      <c r="A20" s="24"/>
      <c r="B20" s="25"/>
      <c r="C20" s="4" t="s">
        <v>50</v>
      </c>
      <c r="D20" s="5" t="s">
        <v>71</v>
      </c>
      <c r="E20" s="6"/>
      <c r="F20" s="5" t="s">
        <v>72</v>
      </c>
      <c r="G20" s="4" t="str">
        <f t="shared" si="0"/>
        <v>A</v>
      </c>
      <c r="H20" s="30"/>
      <c r="I20" s="4">
        <v>9</v>
      </c>
      <c r="J20" s="6" t="str">
        <f t="shared" si="1"/>
        <v>MUÑIZ</v>
      </c>
      <c r="K20" s="6"/>
      <c r="L20" s="6" t="str">
        <f t="shared" si="2"/>
        <v>SP. BARRACAS</v>
      </c>
      <c r="M20" s="8">
        <f t="shared" si="3"/>
        <v>9</v>
      </c>
      <c r="P20" s="27"/>
      <c r="Q20" s="27"/>
      <c r="R20" s="28"/>
      <c r="S20" s="29"/>
      <c r="T20" s="28"/>
      <c r="AH20" s="23" t="s">
        <v>36</v>
      </c>
    </row>
    <row r="21" spans="1:34" ht="38" hidden="1" customHeight="1" x14ac:dyDescent="0.3">
      <c r="A21" s="24"/>
      <c r="B21" s="25"/>
      <c r="C21" s="4" t="s">
        <v>50</v>
      </c>
      <c r="D21" s="5" t="s">
        <v>73</v>
      </c>
      <c r="E21" s="6"/>
      <c r="F21" s="5" t="s">
        <v>74</v>
      </c>
      <c r="G21" s="4" t="str">
        <f t="shared" si="0"/>
        <v>A</v>
      </c>
      <c r="H21" s="30"/>
      <c r="I21" s="4">
        <v>3</v>
      </c>
      <c r="J21" s="6" t="str">
        <f t="shared" si="1"/>
        <v>PUERTO NUEVO</v>
      </c>
      <c r="K21" s="6"/>
      <c r="L21" s="6" t="str">
        <f t="shared" si="2"/>
        <v>CAMIONEROS</v>
      </c>
      <c r="M21" s="8">
        <f t="shared" si="3"/>
        <v>3</v>
      </c>
      <c r="P21" s="27"/>
      <c r="Q21" s="27"/>
      <c r="R21" s="28"/>
      <c r="S21" s="29"/>
      <c r="T21" s="28"/>
      <c r="AH21" s="23" t="s">
        <v>32</v>
      </c>
    </row>
    <row r="22" spans="1:34" ht="38" hidden="1" customHeight="1" x14ac:dyDescent="0.3">
      <c r="A22" s="24"/>
      <c r="B22" s="25"/>
      <c r="C22" s="4" t="s">
        <v>49</v>
      </c>
      <c r="D22" s="5" t="s">
        <v>75</v>
      </c>
      <c r="E22" s="6"/>
      <c r="F22" s="5" t="s">
        <v>76</v>
      </c>
      <c r="G22" s="4" t="str">
        <f t="shared" si="0"/>
        <v>B</v>
      </c>
      <c r="H22" s="30"/>
      <c r="I22" s="4">
        <v>5</v>
      </c>
      <c r="J22" s="6" t="str">
        <f t="shared" si="1"/>
        <v>BERAZATEGUI</v>
      </c>
      <c r="K22" s="6"/>
      <c r="L22" s="6" t="str">
        <f t="shared" si="2"/>
        <v>J. UNIDA</v>
      </c>
      <c r="M22" s="8">
        <f t="shared" si="3"/>
        <v>5</v>
      </c>
      <c r="P22" s="27"/>
      <c r="Q22" s="27"/>
      <c r="R22" s="28"/>
      <c r="S22" s="29"/>
      <c r="T22" s="28"/>
      <c r="AH22" s="23" t="s">
        <v>34</v>
      </c>
    </row>
    <row r="23" spans="1:34" ht="37.5" hidden="1" customHeight="1" x14ac:dyDescent="0.3">
      <c r="A23" s="24"/>
      <c r="B23" s="31"/>
      <c r="C23" s="4" t="s">
        <v>50</v>
      </c>
      <c r="D23" s="5" t="s">
        <v>77</v>
      </c>
      <c r="E23" s="6"/>
      <c r="F23" s="5" t="s">
        <v>78</v>
      </c>
      <c r="G23" s="4" t="str">
        <f t="shared" ref="G23" si="4">IF(C23="","",IF(C23="A","B","A"))</f>
        <v>A</v>
      </c>
      <c r="H23" s="31"/>
      <c r="I23" s="4">
        <v>14</v>
      </c>
      <c r="J23" s="6" t="str">
        <f t="shared" ref="J23" si="5">IF(C23="","",IF(C23="A",D23,F23))</f>
        <v>LIBRE</v>
      </c>
      <c r="K23" s="6"/>
      <c r="L23" s="6" t="str">
        <f t="shared" ref="L23" si="6">IF(G23="","",IF(G23="A",D23,F23))</f>
        <v>DEP. PARAGUAYO</v>
      </c>
      <c r="M23" s="8">
        <f t="shared" ref="M23" si="7">I23</f>
        <v>14</v>
      </c>
      <c r="R23" s="28"/>
      <c r="S23" s="29"/>
      <c r="T23" s="28"/>
      <c r="AH23" s="23" t="s">
        <v>25</v>
      </c>
    </row>
    <row r="24" spans="1:34" ht="18.5" hidden="1" customHeight="1" x14ac:dyDescent="0.45">
      <c r="B24" s="21"/>
      <c r="C24" s="32"/>
      <c r="D24" s="32"/>
      <c r="E24" s="32"/>
      <c r="F24" s="32"/>
      <c r="G24" s="21"/>
      <c r="H24" s="21"/>
      <c r="I24" s="33"/>
      <c r="J24" s="34"/>
      <c r="K24" s="22"/>
      <c r="L24" s="34"/>
      <c r="M24" s="33"/>
      <c r="AH24" s="23" t="s">
        <v>38</v>
      </c>
    </row>
    <row r="25" spans="1:34" ht="18.5" hidden="1" customHeight="1" x14ac:dyDescent="0.45">
      <c r="B25" s="21"/>
      <c r="C25" s="32"/>
      <c r="D25" s="32"/>
      <c r="E25" s="32"/>
      <c r="F25" s="32"/>
      <c r="G25" s="21"/>
      <c r="H25" s="21"/>
      <c r="I25" s="33"/>
      <c r="J25" s="34"/>
      <c r="K25" s="22"/>
      <c r="L25" s="34"/>
      <c r="M25" s="33"/>
      <c r="AH25" s="23" t="s">
        <v>40</v>
      </c>
    </row>
    <row r="26" spans="1:34" hidden="1" x14ac:dyDescent="0.3">
      <c r="B26" s="21"/>
      <c r="H26" s="21"/>
      <c r="AH26" s="23" t="s">
        <v>42</v>
      </c>
    </row>
    <row r="27" spans="1:34" ht="12.75" hidden="1" customHeight="1" x14ac:dyDescent="0.3">
      <c r="B27" s="21"/>
      <c r="H27" s="21"/>
      <c r="AH27" s="23" t="s">
        <v>35</v>
      </c>
    </row>
    <row r="28" spans="1:34" ht="18.25" hidden="1" customHeight="1" x14ac:dyDescent="0.3">
      <c r="AH28" s="23" t="s">
        <v>27</v>
      </c>
    </row>
    <row r="29" spans="1:34" ht="18.25" hidden="1" customHeight="1" x14ac:dyDescent="0.3">
      <c r="D29" s="2"/>
      <c r="E29" s="3"/>
      <c r="F29" s="2"/>
      <c r="AH29" s="23" t="s">
        <v>39</v>
      </c>
    </row>
    <row r="30" spans="1:34" ht="18.25" hidden="1" customHeight="1" x14ac:dyDescent="0.3">
      <c r="AH30" s="23" t="s">
        <v>33</v>
      </c>
    </row>
    <row r="31" spans="1:34" ht="18.25" hidden="1" customHeight="1" x14ac:dyDescent="0.3">
      <c r="AH31" s="23" t="s">
        <v>15</v>
      </c>
    </row>
    <row r="32" spans="1:34" ht="18.25" hidden="1" customHeight="1" x14ac:dyDescent="0.3">
      <c r="AH32" s="23" t="s">
        <v>37</v>
      </c>
    </row>
    <row r="33" spans="3:34" ht="18.25" hidden="1" customHeight="1" x14ac:dyDescent="0.3">
      <c r="AH33" s="23" t="s">
        <v>29</v>
      </c>
    </row>
    <row r="34" spans="3:34" ht="18.25" hidden="1" customHeight="1" x14ac:dyDescent="0.3">
      <c r="AH34" s="23" t="s">
        <v>19</v>
      </c>
    </row>
    <row r="35" spans="3:34" ht="18.25" hidden="1" customHeight="1" x14ac:dyDescent="0.3"/>
    <row r="36" spans="3:34" ht="18.25" hidden="1" customHeight="1" x14ac:dyDescent="0.3"/>
    <row r="37" spans="3:34" ht="18.25" hidden="1" customHeight="1" x14ac:dyDescent="0.3"/>
    <row r="38" spans="3:34" ht="18.25" hidden="1" customHeight="1" x14ac:dyDescent="0.3"/>
    <row r="39" spans="3:34" ht="18.25" hidden="1" customHeight="1" x14ac:dyDescent="0.3"/>
    <row r="40" spans="3:34" ht="18.25" hidden="1" customHeight="1" x14ac:dyDescent="0.3"/>
    <row r="41" spans="3:34" ht="18.25" hidden="1" customHeight="1" x14ac:dyDescent="0.3"/>
    <row r="42" spans="3:34" ht="18.25" hidden="1" customHeight="1" x14ac:dyDescent="0.3"/>
    <row r="43" spans="3:34" ht="18.25" hidden="1" customHeight="1" x14ac:dyDescent="0.3"/>
    <row r="44" spans="3:34" ht="12.75" hidden="1" customHeight="1" x14ac:dyDescent="0.3">
      <c r="C44" s="35"/>
      <c r="D44" s="36"/>
      <c r="E44" s="35"/>
      <c r="F44" s="36"/>
    </row>
    <row r="45" spans="3:34" ht="12.75" hidden="1" customHeight="1" x14ac:dyDescent="0.3">
      <c r="C45" s="35"/>
      <c r="D45" s="36"/>
      <c r="E45" s="35"/>
      <c r="F45" s="36"/>
    </row>
    <row r="46" spans="3:34" ht="12.75" hidden="1" customHeight="1" x14ac:dyDescent="0.3">
      <c r="C46" s="35"/>
      <c r="D46" s="36"/>
      <c r="E46" s="35"/>
      <c r="F46" s="36"/>
    </row>
    <row r="47" spans="3:34" ht="12.75" hidden="1" customHeight="1" x14ac:dyDescent="0.3">
      <c r="C47" s="35"/>
      <c r="D47" s="36"/>
      <c r="E47" s="35"/>
      <c r="F47" s="36"/>
    </row>
    <row r="48" spans="3:34" hidden="1" x14ac:dyDescent="0.3"/>
    <row r="49" spans="9:9" ht="12.75" hidden="1" customHeight="1" x14ac:dyDescent="0.3"/>
    <row r="50" spans="9:9" ht="12.75" hidden="1" customHeight="1" x14ac:dyDescent="0.3">
      <c r="I50" s="21"/>
    </row>
    <row r="51" spans="9:9" ht="12.75" hidden="1" customHeight="1" x14ac:dyDescent="0.3">
      <c r="I51" s="21"/>
    </row>
    <row r="52" spans="9:9" ht="12.75" hidden="1" customHeight="1" x14ac:dyDescent="0.3">
      <c r="I52" s="21"/>
    </row>
    <row r="53" spans="9:9" ht="12.75" hidden="1" customHeight="1" x14ac:dyDescent="0.3">
      <c r="I53" s="21"/>
    </row>
    <row r="54" spans="9:9" ht="12.75" hidden="1" customHeight="1" x14ac:dyDescent="0.3">
      <c r="I54" s="21"/>
    </row>
    <row r="55" spans="9:9" ht="12.75" hidden="1" customHeight="1" x14ac:dyDescent="0.3"/>
    <row r="56" spans="9:9" ht="12.75" hidden="1" customHeight="1" x14ac:dyDescent="0.3"/>
    <row r="57" spans="9:9" ht="12.75" hidden="1" customHeight="1" x14ac:dyDescent="0.3"/>
    <row r="58" spans="9:9" ht="12.75" hidden="1" customHeight="1" x14ac:dyDescent="0.3"/>
    <row r="59" spans="9:9" ht="12.75" customHeight="1" x14ac:dyDescent="0.3"/>
    <row r="60" spans="9:9" ht="12.75" customHeight="1" x14ac:dyDescent="0.3"/>
    <row r="61" spans="9:9" ht="12.75" customHeight="1" x14ac:dyDescent="0.3"/>
    <row r="62" spans="9:9" ht="12.75" customHeight="1" x14ac:dyDescent="0.3"/>
    <row r="63" spans="9:9" ht="12.75" customHeight="1" x14ac:dyDescent="0.3"/>
    <row r="64" spans="9:9" ht="12.75" customHeight="1" x14ac:dyDescent="0.3"/>
    <row r="65" spans="4:10" ht="12.75" customHeight="1" x14ac:dyDescent="0.3"/>
    <row r="72" spans="4:10" ht="32" x14ac:dyDescent="0.3">
      <c r="D72" s="37" t="s">
        <v>12</v>
      </c>
      <c r="E72" s="37"/>
      <c r="F72" s="37"/>
      <c r="G72" s="35"/>
      <c r="H72" s="37" t="s">
        <v>13</v>
      </c>
      <c r="I72" s="37"/>
      <c r="J72" s="37"/>
    </row>
    <row r="73" spans="4:10" x14ac:dyDescent="0.3">
      <c r="E73" s="35"/>
      <c r="F73" s="36"/>
      <c r="G73" s="35"/>
      <c r="H73" s="36"/>
    </row>
    <row r="74" spans="4:10" ht="26" x14ac:dyDescent="0.4">
      <c r="D74" s="38" t="s">
        <v>92</v>
      </c>
      <c r="E74" s="38"/>
      <c r="F74" s="38"/>
      <c r="G74" s="39"/>
      <c r="H74" s="38" t="s">
        <v>92</v>
      </c>
      <c r="I74" s="38"/>
      <c r="J74" s="38"/>
    </row>
    <row r="75" spans="4:10" ht="18.5" customHeight="1" x14ac:dyDescent="0.4">
      <c r="D75" s="39"/>
      <c r="E75" s="39"/>
      <c r="F75" s="39"/>
      <c r="G75" s="39"/>
      <c r="H75" s="39"/>
      <c r="I75" s="39"/>
      <c r="J75" s="39"/>
    </row>
    <row r="76" spans="4:10" ht="23.5" customHeight="1" x14ac:dyDescent="0.3">
      <c r="D76" s="40" t="str">
        <f>AB154</f>
        <v>LIBRE</v>
      </c>
      <c r="E76" s="40"/>
      <c r="F76" s="40" t="str">
        <f>AB153</f>
        <v>L.N. ALEM</v>
      </c>
      <c r="G76" s="40"/>
      <c r="H76" s="40" t="str">
        <f>AB169</f>
        <v>ATLAS</v>
      </c>
      <c r="I76" s="40" t="s">
        <v>0</v>
      </c>
      <c r="J76" s="40" t="str">
        <f>AB170</f>
        <v>DEP. PARAGUAYO</v>
      </c>
    </row>
    <row r="77" spans="4:10" ht="23.5" customHeight="1" x14ac:dyDescent="0.3">
      <c r="D77" s="40" t="str">
        <f t="shared" ref="D77:D82" si="8">AB141</f>
        <v>MERCEDES</v>
      </c>
      <c r="E77" s="40" t="s">
        <v>0</v>
      </c>
      <c r="F77" s="40" t="str">
        <f>AB152</f>
        <v>DEF. DE CAMBACERES</v>
      </c>
      <c r="G77" s="40"/>
      <c r="H77" s="40" t="str">
        <f>AB168</f>
        <v>CAÑUELAS F.C.</v>
      </c>
      <c r="I77" s="40" t="s">
        <v>0</v>
      </c>
      <c r="J77" s="40" t="str">
        <f t="shared" ref="J77:J82" si="9">AB157</f>
        <v>LUJÁN</v>
      </c>
    </row>
    <row r="78" spans="4:10" ht="23.5" customHeight="1" x14ac:dyDescent="0.3">
      <c r="D78" s="40" t="str">
        <f t="shared" si="8"/>
        <v>CTRAL. CÓRDOBA (ROS.)</v>
      </c>
      <c r="E78" s="40" t="s">
        <v>0</v>
      </c>
      <c r="F78" s="40" t="str">
        <f>AB151</f>
        <v>EL PORVENIR</v>
      </c>
      <c r="G78" s="40"/>
      <c r="H78" s="40" t="str">
        <f>AB167</f>
        <v>V. ARENAS</v>
      </c>
      <c r="I78" s="40" t="s">
        <v>0</v>
      </c>
      <c r="J78" s="40" t="str">
        <f t="shared" si="9"/>
        <v>ARGENTINO (ROS.)</v>
      </c>
    </row>
    <row r="79" spans="4:10" ht="23.5" customHeight="1" x14ac:dyDescent="0.3">
      <c r="D79" s="40" t="str">
        <f t="shared" si="8"/>
        <v>PUERTO NUEVO</v>
      </c>
      <c r="E79" s="40" t="s">
        <v>0</v>
      </c>
      <c r="F79" s="40" t="str">
        <f>AB150</f>
        <v>J.J. DE URQUIZA</v>
      </c>
      <c r="G79" s="40"/>
      <c r="H79" s="40" t="str">
        <f>AB166</f>
        <v>CTRAL. BALLESTER</v>
      </c>
      <c r="I79" s="40" t="s">
        <v>0</v>
      </c>
      <c r="J79" s="40" t="str">
        <f t="shared" si="9"/>
        <v>CAMIONEROS</v>
      </c>
    </row>
    <row r="80" spans="4:10" ht="23.5" customHeight="1" x14ac:dyDescent="0.3">
      <c r="D80" s="40" t="str">
        <f t="shared" si="8"/>
        <v>LUGANO</v>
      </c>
      <c r="E80" s="40" t="s">
        <v>0</v>
      </c>
      <c r="F80" s="40" t="str">
        <f>AB149</f>
        <v>MUÑIZ</v>
      </c>
      <c r="G80" s="40"/>
      <c r="H80" s="40" t="str">
        <f>AB165</f>
        <v>SP. BARRACAS</v>
      </c>
      <c r="I80" s="40" t="s">
        <v>0</v>
      </c>
      <c r="J80" s="40" t="str">
        <f t="shared" si="9"/>
        <v>YUPANQUI</v>
      </c>
    </row>
    <row r="81" spans="4:29" ht="23.5" customHeight="1" x14ac:dyDescent="0.3">
      <c r="D81" s="40" t="str">
        <f t="shared" si="8"/>
        <v>BERAZATEGUI</v>
      </c>
      <c r="E81" s="40" t="s">
        <v>0</v>
      </c>
      <c r="F81" s="40" t="str">
        <f>AB148</f>
        <v>CLAYPOLE</v>
      </c>
      <c r="G81" s="40"/>
      <c r="H81" s="40" t="str">
        <f>AB164</f>
        <v>ESTRELLA DEL SUR</v>
      </c>
      <c r="I81" s="40" t="s">
        <v>0</v>
      </c>
      <c r="J81" s="40" t="str">
        <f t="shared" si="9"/>
        <v>J. UNIDA</v>
      </c>
    </row>
    <row r="82" spans="4:29" ht="23.5" customHeight="1" x14ac:dyDescent="0.3">
      <c r="D82" s="40" t="str">
        <f t="shared" si="8"/>
        <v>ITUZAINGÓ</v>
      </c>
      <c r="E82" s="40" t="s">
        <v>0</v>
      </c>
      <c r="F82" s="40" t="str">
        <f>AB147</f>
        <v>DEP. ESPAÑOL</v>
      </c>
      <c r="G82" s="40"/>
      <c r="H82" s="40" t="str">
        <f>AB163</f>
        <v>GRAL. LAMADRID</v>
      </c>
      <c r="I82" s="40" t="s">
        <v>0</v>
      </c>
      <c r="J82" s="40" t="str">
        <f t="shared" si="9"/>
        <v>REC. ESPAÑOL</v>
      </c>
    </row>
    <row r="83" spans="4:29" ht="18.5" customHeight="1" x14ac:dyDescent="0.55000000000000004">
      <c r="D83" s="10"/>
      <c r="E83" s="10"/>
      <c r="F83" s="10"/>
      <c r="G83" s="10"/>
      <c r="H83" s="10"/>
      <c r="I83" s="41"/>
      <c r="J83" s="28"/>
      <c r="AA83" s="42"/>
      <c r="AB83" s="43" t="s">
        <v>2</v>
      </c>
      <c r="AC83" s="43" t="s">
        <v>3</v>
      </c>
    </row>
    <row r="84" spans="4:29" ht="26" x14ac:dyDescent="0.4">
      <c r="D84" s="38" t="s">
        <v>93</v>
      </c>
      <c r="E84" s="38"/>
      <c r="F84" s="38"/>
      <c r="G84" s="39"/>
      <c r="H84" s="38" t="s">
        <v>93</v>
      </c>
      <c r="I84" s="38"/>
      <c r="J84" s="38"/>
      <c r="AA84" s="44" t="s">
        <v>4</v>
      </c>
      <c r="AB84" s="43" t="str">
        <f t="shared" ref="AB84:AB99" si="10">+IF(I10=1,9,IF(I10=2,10,IF(I10=3,11,IF(I10=4,12,IF(I10=5,13,IF(I10=6,14,IF(I10=7,15,IF(I10=8,16," "))))))))</f>
        <v xml:space="preserve"> </v>
      </c>
      <c r="AC84" s="42">
        <f t="shared" ref="AC84:AC99" si="11">+IF(I10=9,1,IF(I10=10,2,IF(I10=11,3,IF(I10=12,4,IF(I10=13,5,IF(I10=14,6,IF(I10=15,7,IF(I10=16,8," "))))))))</f>
        <v>5</v>
      </c>
    </row>
    <row r="85" spans="4:29" ht="18.5" customHeight="1" x14ac:dyDescent="0.4">
      <c r="D85" s="39"/>
      <c r="E85" s="39"/>
      <c r="F85" s="39"/>
      <c r="G85" s="39"/>
      <c r="H85" s="39"/>
      <c r="I85" s="39"/>
      <c r="J85" s="39"/>
      <c r="AA85" s="44" t="s">
        <v>5</v>
      </c>
      <c r="AB85" s="43">
        <f t="shared" si="10"/>
        <v>9</v>
      </c>
      <c r="AC85" s="42" t="str">
        <f t="shared" si="11"/>
        <v xml:space="preserve"> </v>
      </c>
    </row>
    <row r="86" spans="4:29" ht="23.5" customHeight="1" x14ac:dyDescent="0.3">
      <c r="D86" s="40" t="str">
        <f t="shared" ref="D86:D92" si="12">AB146</f>
        <v>ITUZAINGÓ</v>
      </c>
      <c r="E86" s="40"/>
      <c r="F86" s="40" t="str">
        <f>AB154</f>
        <v>LIBRE</v>
      </c>
      <c r="G86" s="40"/>
      <c r="H86" s="40" t="str">
        <f>AB170</f>
        <v>DEP. PARAGUAYO</v>
      </c>
      <c r="I86" s="40" t="s">
        <v>0</v>
      </c>
      <c r="J86" s="40" t="str">
        <f t="shared" ref="J86:J92" si="13">AB162</f>
        <v>REC. ESPAÑOL</v>
      </c>
      <c r="AA86" s="44" t="s">
        <v>6</v>
      </c>
      <c r="AB86" s="43">
        <f t="shared" si="10"/>
        <v>16</v>
      </c>
      <c r="AC86" s="42" t="str">
        <f t="shared" si="11"/>
        <v xml:space="preserve"> </v>
      </c>
    </row>
    <row r="87" spans="4:29" ht="23.5" customHeight="1" x14ac:dyDescent="0.3">
      <c r="D87" s="40" t="str">
        <f t="shared" si="12"/>
        <v>DEP. ESPAÑOL</v>
      </c>
      <c r="E87" s="40" t="s">
        <v>0</v>
      </c>
      <c r="F87" s="40" t="str">
        <f>AB145</f>
        <v>BERAZATEGUI</v>
      </c>
      <c r="G87" s="40"/>
      <c r="H87" s="40" t="str">
        <f>AB161</f>
        <v>J. UNIDA</v>
      </c>
      <c r="I87" s="40" t="s">
        <v>0</v>
      </c>
      <c r="J87" s="40" t="str">
        <f t="shared" si="13"/>
        <v>GRAL. LAMADRID</v>
      </c>
      <c r="AA87" s="44" t="s">
        <v>7</v>
      </c>
      <c r="AB87" s="43" t="str">
        <f t="shared" si="10"/>
        <v xml:space="preserve"> </v>
      </c>
      <c r="AC87" s="42">
        <f t="shared" si="11"/>
        <v>4</v>
      </c>
    </row>
    <row r="88" spans="4:29" ht="23.5" customHeight="1" x14ac:dyDescent="0.3">
      <c r="D88" s="40" t="str">
        <f t="shared" si="12"/>
        <v>CLAYPOLE</v>
      </c>
      <c r="E88" s="40" t="s">
        <v>0</v>
      </c>
      <c r="F88" s="40" t="str">
        <f>AB144</f>
        <v>LUGANO</v>
      </c>
      <c r="G88" s="40"/>
      <c r="H88" s="40" t="str">
        <f>AB160</f>
        <v>YUPANQUI</v>
      </c>
      <c r="I88" s="40" t="s">
        <v>0</v>
      </c>
      <c r="J88" s="40" t="str">
        <f t="shared" si="13"/>
        <v>ESTRELLA DEL SUR</v>
      </c>
      <c r="AA88" s="44" t="s">
        <v>8</v>
      </c>
      <c r="AB88" s="43">
        <f t="shared" si="10"/>
        <v>12</v>
      </c>
      <c r="AC88" s="42" t="str">
        <f t="shared" si="11"/>
        <v xml:space="preserve"> </v>
      </c>
    </row>
    <row r="89" spans="4:29" ht="23.5" customHeight="1" x14ac:dyDescent="0.3">
      <c r="D89" s="40" t="str">
        <f t="shared" si="12"/>
        <v>MUÑIZ</v>
      </c>
      <c r="E89" s="40" t="s">
        <v>0</v>
      </c>
      <c r="F89" s="40" t="str">
        <f>AB143</f>
        <v>PUERTO NUEVO</v>
      </c>
      <c r="G89" s="40"/>
      <c r="H89" s="40" t="str">
        <f>AB159</f>
        <v>CAMIONEROS</v>
      </c>
      <c r="I89" s="40" t="s">
        <v>0</v>
      </c>
      <c r="J89" s="40" t="str">
        <f t="shared" si="13"/>
        <v>SP. BARRACAS</v>
      </c>
      <c r="AA89" s="44" t="s">
        <v>9</v>
      </c>
      <c r="AB89" s="43" t="str">
        <f t="shared" si="10"/>
        <v xml:space="preserve"> </v>
      </c>
      <c r="AC89" s="42">
        <f t="shared" si="11"/>
        <v>3</v>
      </c>
    </row>
    <row r="90" spans="4:29" ht="23.5" customHeight="1" x14ac:dyDescent="0.3">
      <c r="D90" s="40" t="str">
        <f t="shared" si="12"/>
        <v>J.J. DE URQUIZA</v>
      </c>
      <c r="E90" s="40" t="s">
        <v>0</v>
      </c>
      <c r="F90" s="40" t="str">
        <f>AB142</f>
        <v>CTRAL. CÓRDOBA (ROS.)</v>
      </c>
      <c r="G90" s="40"/>
      <c r="H90" s="40" t="str">
        <f>AB158</f>
        <v>ARGENTINO (ROS.)</v>
      </c>
      <c r="I90" s="40" t="s">
        <v>0</v>
      </c>
      <c r="J90" s="40" t="str">
        <f t="shared" si="13"/>
        <v>CTRAL. BALLESTER</v>
      </c>
      <c r="AA90" s="44" t="s">
        <v>10</v>
      </c>
      <c r="AB90" s="43">
        <f t="shared" si="10"/>
        <v>10</v>
      </c>
      <c r="AC90" s="42" t="str">
        <f t="shared" si="11"/>
        <v xml:space="preserve"> </v>
      </c>
    </row>
    <row r="91" spans="4:29" ht="23.5" customHeight="1" x14ac:dyDescent="0.3">
      <c r="D91" s="40" t="str">
        <f t="shared" si="12"/>
        <v>EL PORVENIR</v>
      </c>
      <c r="E91" s="40" t="s">
        <v>0</v>
      </c>
      <c r="F91" s="40" t="str">
        <f>AB141</f>
        <v>MERCEDES</v>
      </c>
      <c r="G91" s="40"/>
      <c r="H91" s="40" t="str">
        <f>AB157</f>
        <v>LUJÁN</v>
      </c>
      <c r="I91" s="40" t="s">
        <v>0</v>
      </c>
      <c r="J91" s="40" t="str">
        <f t="shared" si="13"/>
        <v>V. ARENAS</v>
      </c>
      <c r="AA91" s="44" t="s">
        <v>11</v>
      </c>
      <c r="AB91" s="43" t="str">
        <f t="shared" si="10"/>
        <v xml:space="preserve"> </v>
      </c>
      <c r="AC91" s="42">
        <f t="shared" si="11"/>
        <v>2</v>
      </c>
    </row>
    <row r="92" spans="4:29" ht="23.5" customHeight="1" x14ac:dyDescent="0.3">
      <c r="D92" s="40" t="str">
        <f t="shared" si="12"/>
        <v>DEF. DE CAMBACERES</v>
      </c>
      <c r="E92" s="40" t="s">
        <v>0</v>
      </c>
      <c r="F92" s="40" t="str">
        <f>AB153</f>
        <v>L.N. ALEM</v>
      </c>
      <c r="G92" s="40"/>
      <c r="H92" s="40" t="str">
        <f>AB169</f>
        <v>ATLAS</v>
      </c>
      <c r="I92" s="40" t="s">
        <v>0</v>
      </c>
      <c r="J92" s="40" t="str">
        <f t="shared" si="13"/>
        <v>CAÑUELAS F.C.</v>
      </c>
      <c r="AA92" s="44" t="s">
        <v>4</v>
      </c>
      <c r="AB92" s="43">
        <f t="shared" si="10"/>
        <v>15</v>
      </c>
      <c r="AC92" s="42" t="str">
        <f t="shared" si="11"/>
        <v xml:space="preserve"> </v>
      </c>
    </row>
    <row r="93" spans="4:29" ht="18.5" customHeight="1" x14ac:dyDescent="0.4">
      <c r="D93" s="39"/>
      <c r="E93" s="39"/>
      <c r="F93" s="39"/>
      <c r="G93" s="39"/>
      <c r="H93" s="39"/>
      <c r="I93" s="39"/>
      <c r="J93" s="39"/>
      <c r="AA93" s="44" t="s">
        <v>5</v>
      </c>
      <c r="AB93" s="43">
        <f t="shared" si="10"/>
        <v>14</v>
      </c>
      <c r="AC93" s="42" t="str">
        <f t="shared" si="11"/>
        <v xml:space="preserve"> </v>
      </c>
    </row>
    <row r="94" spans="4:29" ht="26" x14ac:dyDescent="0.4">
      <c r="D94" s="38" t="s">
        <v>94</v>
      </c>
      <c r="E94" s="38"/>
      <c r="F94" s="38"/>
      <c r="G94" s="39"/>
      <c r="H94" s="38" t="s">
        <v>94</v>
      </c>
      <c r="I94" s="38"/>
      <c r="J94" s="38"/>
      <c r="AA94" s="44" t="s">
        <v>6</v>
      </c>
      <c r="AB94" s="43" t="str">
        <f t="shared" si="10"/>
        <v xml:space="preserve"> </v>
      </c>
      <c r="AC94" s="42">
        <f t="shared" si="11"/>
        <v>1</v>
      </c>
    </row>
    <row r="95" spans="4:29" ht="18.5" customHeight="1" x14ac:dyDescent="0.4">
      <c r="D95" s="39"/>
      <c r="E95" s="39"/>
      <c r="F95" s="39"/>
      <c r="G95" s="39"/>
      <c r="H95" s="39"/>
      <c r="I95" s="39"/>
      <c r="J95" s="39"/>
      <c r="AA95" s="44" t="s">
        <v>7</v>
      </c>
      <c r="AB95" s="43">
        <f t="shared" si="10"/>
        <v>11</v>
      </c>
      <c r="AC95" s="42" t="str">
        <f t="shared" si="11"/>
        <v xml:space="preserve"> </v>
      </c>
    </row>
    <row r="96" spans="4:29" ht="23.5" customHeight="1" x14ac:dyDescent="0.3">
      <c r="D96" s="40" t="str">
        <f>AB154</f>
        <v>LIBRE</v>
      </c>
      <c r="E96" s="40"/>
      <c r="F96" s="40" t="str">
        <f>AB152</f>
        <v>DEF. DE CAMBACERES</v>
      </c>
      <c r="G96" s="40"/>
      <c r="H96" s="40" t="str">
        <f>AB168</f>
        <v>CAÑUELAS F.C.</v>
      </c>
      <c r="I96" s="40" t="s">
        <v>0</v>
      </c>
      <c r="J96" s="40" t="str">
        <f>AB170</f>
        <v>DEP. PARAGUAYO</v>
      </c>
      <c r="AA96" s="44" t="s">
        <v>8</v>
      </c>
      <c r="AB96" s="43">
        <f t="shared" si="10"/>
        <v>13</v>
      </c>
      <c r="AC96" s="42" t="str">
        <f t="shared" si="11"/>
        <v xml:space="preserve"> </v>
      </c>
    </row>
    <row r="97" spans="4:31" ht="23.5" customHeight="1" x14ac:dyDescent="0.3">
      <c r="D97" s="40" t="str">
        <f>AB153</f>
        <v>L.N. ALEM</v>
      </c>
      <c r="E97" s="40" t="s">
        <v>0</v>
      </c>
      <c r="F97" s="40" t="str">
        <f>AB151</f>
        <v>EL PORVENIR</v>
      </c>
      <c r="G97" s="40"/>
      <c r="H97" s="40" t="str">
        <f>AB167</f>
        <v>V. ARENAS</v>
      </c>
      <c r="I97" s="40" t="s">
        <v>0</v>
      </c>
      <c r="J97" s="40" t="str">
        <f>AB169</f>
        <v>ATLAS</v>
      </c>
      <c r="AA97" s="44" t="s">
        <v>9</v>
      </c>
      <c r="AB97" s="43" t="str">
        <f t="shared" si="10"/>
        <v xml:space="preserve"> </v>
      </c>
      <c r="AC97" s="42">
        <f t="shared" si="11"/>
        <v>6</v>
      </c>
    </row>
    <row r="98" spans="4:31" ht="23.5" customHeight="1" x14ac:dyDescent="0.3">
      <c r="D98" s="40" t="str">
        <f>AB141</f>
        <v>MERCEDES</v>
      </c>
      <c r="E98" s="40" t="s">
        <v>0</v>
      </c>
      <c r="F98" s="40" t="str">
        <f>AB150</f>
        <v>J.J. DE URQUIZA</v>
      </c>
      <c r="G98" s="40"/>
      <c r="H98" s="40" t="str">
        <f>AB166</f>
        <v>CTRAL. BALLESTER</v>
      </c>
      <c r="I98" s="40" t="s">
        <v>0</v>
      </c>
      <c r="J98" s="40" t="str">
        <f>AB157</f>
        <v>LUJÁN</v>
      </c>
      <c r="AA98" s="44" t="s">
        <v>10</v>
      </c>
      <c r="AB98" s="43" t="str">
        <f t="shared" si="10"/>
        <v xml:space="preserve"> </v>
      </c>
      <c r="AC98" s="42" t="str">
        <f t="shared" si="11"/>
        <v xml:space="preserve"> </v>
      </c>
    </row>
    <row r="99" spans="4:31" ht="23.5" customHeight="1" x14ac:dyDescent="0.3">
      <c r="D99" s="40" t="str">
        <f>AB142</f>
        <v>CTRAL. CÓRDOBA (ROS.)</v>
      </c>
      <c r="E99" s="40" t="s">
        <v>0</v>
      </c>
      <c r="F99" s="40" t="str">
        <f>AB149</f>
        <v>MUÑIZ</v>
      </c>
      <c r="G99" s="40"/>
      <c r="H99" s="40" t="str">
        <f>AB165</f>
        <v>SP. BARRACAS</v>
      </c>
      <c r="I99" s="40" t="s">
        <v>0</v>
      </c>
      <c r="J99" s="40" t="str">
        <f>AB158</f>
        <v>ARGENTINO (ROS.)</v>
      </c>
      <c r="AA99" s="44" t="s">
        <v>11</v>
      </c>
      <c r="AB99" s="43" t="str">
        <f t="shared" si="10"/>
        <v xml:space="preserve"> </v>
      </c>
      <c r="AC99" s="42" t="str">
        <f t="shared" si="11"/>
        <v xml:space="preserve"> </v>
      </c>
    </row>
    <row r="100" spans="4:31" ht="23.5" customHeight="1" x14ac:dyDescent="0.3">
      <c r="D100" s="40" t="str">
        <f>AB143</f>
        <v>PUERTO NUEVO</v>
      </c>
      <c r="E100" s="40" t="s">
        <v>0</v>
      </c>
      <c r="F100" s="40" t="str">
        <f>AB148</f>
        <v>CLAYPOLE</v>
      </c>
      <c r="G100" s="40"/>
      <c r="H100" s="40" t="str">
        <f>AB164</f>
        <v>ESTRELLA DEL SUR</v>
      </c>
      <c r="I100" s="40" t="s">
        <v>0</v>
      </c>
      <c r="J100" s="40" t="str">
        <f>AB159</f>
        <v>CAMIONEROS</v>
      </c>
      <c r="AA100" s="45"/>
      <c r="AB100" s="46"/>
    </row>
    <row r="101" spans="4:31" ht="23.5" customHeight="1" x14ac:dyDescent="0.3">
      <c r="D101" s="40" t="str">
        <f>AB144</f>
        <v>LUGANO</v>
      </c>
      <c r="E101" s="40" t="s">
        <v>0</v>
      </c>
      <c r="F101" s="40" t="str">
        <f>AB147</f>
        <v>DEP. ESPAÑOL</v>
      </c>
      <c r="G101" s="40"/>
      <c r="H101" s="40" t="str">
        <f>AB163</f>
        <v>GRAL. LAMADRID</v>
      </c>
      <c r="I101" s="40" t="s">
        <v>0</v>
      </c>
      <c r="J101" s="40" t="str">
        <f>AB160</f>
        <v>YUPANQUI</v>
      </c>
      <c r="AA101" s="45"/>
      <c r="AB101" s="46"/>
    </row>
    <row r="102" spans="4:31" ht="23.5" customHeight="1" x14ac:dyDescent="0.3">
      <c r="D102" s="40" t="str">
        <f>AB145</f>
        <v>BERAZATEGUI</v>
      </c>
      <c r="E102" s="40" t="s">
        <v>0</v>
      </c>
      <c r="F102" s="40" t="str">
        <f>AB146</f>
        <v>ITUZAINGÓ</v>
      </c>
      <c r="G102" s="40"/>
      <c r="H102" s="40" t="str">
        <f>AB162</f>
        <v>REC. ESPAÑOL</v>
      </c>
      <c r="I102" s="40" t="s">
        <v>0</v>
      </c>
      <c r="J102" s="40" t="str">
        <f>AB161</f>
        <v>J. UNIDA</v>
      </c>
      <c r="AA102" s="45"/>
      <c r="AB102" s="46"/>
    </row>
    <row r="103" spans="4:31" ht="18.5" customHeight="1" x14ac:dyDescent="0.4">
      <c r="D103" s="39"/>
      <c r="E103" s="39"/>
      <c r="F103" s="39"/>
      <c r="G103" s="39"/>
      <c r="H103" s="39"/>
      <c r="I103" s="39"/>
      <c r="J103" s="39"/>
      <c r="AA103" s="45"/>
      <c r="AB103" s="46"/>
    </row>
    <row r="104" spans="4:31" ht="26" x14ac:dyDescent="0.4">
      <c r="D104" s="38" t="s">
        <v>95</v>
      </c>
      <c r="E104" s="38"/>
      <c r="F104" s="38"/>
      <c r="G104" s="39"/>
      <c r="H104" s="38" t="s">
        <v>95</v>
      </c>
      <c r="I104" s="38"/>
      <c r="J104" s="38"/>
      <c r="AA104" s="45"/>
      <c r="AB104" s="46"/>
    </row>
    <row r="105" spans="4:31" ht="18.5" customHeight="1" x14ac:dyDescent="0.4">
      <c r="D105" s="39"/>
      <c r="E105" s="39"/>
      <c r="F105" s="39"/>
      <c r="G105" s="39"/>
      <c r="H105" s="39"/>
      <c r="I105" s="39"/>
      <c r="J105" s="39"/>
      <c r="AA105" s="45"/>
      <c r="AB105" s="46"/>
    </row>
    <row r="106" spans="4:31" ht="23.5" customHeight="1" x14ac:dyDescent="0.3">
      <c r="D106" s="40" t="str">
        <f t="shared" ref="D106:D112" si="14">AB145</f>
        <v>BERAZATEGUI</v>
      </c>
      <c r="E106" s="40"/>
      <c r="F106" s="40" t="str">
        <f>AB154</f>
        <v>LIBRE</v>
      </c>
      <c r="G106" s="40"/>
      <c r="H106" s="40" t="str">
        <f>AB170</f>
        <v>DEP. PARAGUAYO</v>
      </c>
      <c r="I106" s="40" t="s">
        <v>0</v>
      </c>
      <c r="J106" s="40" t="str">
        <f t="shared" ref="J106:J112" si="15">AB161</f>
        <v>J. UNIDA</v>
      </c>
      <c r="AA106" s="42">
        <v>1</v>
      </c>
      <c r="AB106" s="42" t="str">
        <f>+IF(I$10=1,J$10,IF(I$11=1,J$11,IF(I$12=1,J$12,IF(I$13=1,J$13,IF(I$14=1,J$14,IF(I$15=1,J$15,IF(I$16=1,J$16,IF(I$17=1,J$17," "))))))))</f>
        <v>MERCEDES</v>
      </c>
      <c r="AC106" s="42" t="str">
        <f>+IF(I$18=1,J$18,IF(I$19=1,J$19,IF(I$20=1,J$20,IF(I$21=1,J$21,IF(I$22=1,J$22,IF(I$23=1,J$23," "))))))</f>
        <v xml:space="preserve"> </v>
      </c>
      <c r="AD106" s="42" t="str">
        <f>+IF(M$10=1,L$10,IF(M$11=1,L$11,IF(M$12=1,L$12,IF(M$13=1,L$13,IF(M$14=1,L$14,IF(M$15=1,L$15,IF(M$16=1,L$16,IF(M$17=1,L$17," "))))))))</f>
        <v>LUJÁN</v>
      </c>
      <c r="AE106" s="42" t="str">
        <f>+IF(M$18=1,L$18,IF(M$19=1,L$19,IF(M$20=1,L$20,IF(M$21=1,L$21,IF(M$22=1,L$22,IF(M$23=1,L$23," "))))))</f>
        <v xml:space="preserve"> </v>
      </c>
    </row>
    <row r="107" spans="4:31" ht="23.5" customHeight="1" x14ac:dyDescent="0.3">
      <c r="D107" s="40" t="str">
        <f t="shared" si="14"/>
        <v>ITUZAINGÓ</v>
      </c>
      <c r="E107" s="40" t="s">
        <v>0</v>
      </c>
      <c r="F107" s="40" t="str">
        <f>AB144</f>
        <v>LUGANO</v>
      </c>
      <c r="G107" s="40"/>
      <c r="H107" s="40" t="str">
        <f>AB160</f>
        <v>YUPANQUI</v>
      </c>
      <c r="I107" s="40" t="s">
        <v>0</v>
      </c>
      <c r="J107" s="40" t="str">
        <f t="shared" si="15"/>
        <v>REC. ESPAÑOL</v>
      </c>
      <c r="AA107" s="42">
        <f>1+AA106</f>
        <v>2</v>
      </c>
      <c r="AB107" s="42" t="str">
        <f>+IF(I$10=2,J$10,IF(I$11=2,J$11,IF(I$12=2,J$12,IF(I$13=2,J$13,IF(I$14=2,J$14,IF(I$15=2,J$15,IF(I$16=2,J$16,IF(I$17=2,J$17," "))))))))</f>
        <v>CTRAL. CÓRDOBA (ROS.)</v>
      </c>
      <c r="AC107" s="42" t="str">
        <f>+IF(I$18=2,J$18,IF(I$19=2,J$19,IF(I$20=2,J$20,IF(I$21=2,J$21,IF(I$22=2,J$22,IF(I$23=2,J$23," "))))))</f>
        <v xml:space="preserve"> </v>
      </c>
      <c r="AD107" s="42" t="str">
        <f>+IF(M$10=2,L$10,IF(M$11=2,L$11,IF(M$12=2,L$12,IF(M$13=2,L$13,IF(M$14=2,L$14,IF(M$15=2,L$15,IF(M$16=2,L$16,IF(M$17=2,L$17," "))))))))</f>
        <v>ARGENTINO (ROS.)</v>
      </c>
      <c r="AE107" s="42" t="str">
        <f>+IF(M$18=2,L$18,IF(M$19=2,L$19,IF(M$20=2,L$20,IF(M$21=2,L$21,IF(M$22=2,L$22,IF(M$23=2,L$23," "))))))</f>
        <v xml:space="preserve"> </v>
      </c>
    </row>
    <row r="108" spans="4:31" ht="23.5" customHeight="1" x14ac:dyDescent="0.3">
      <c r="D108" s="40" t="str">
        <f t="shared" si="14"/>
        <v>DEP. ESPAÑOL</v>
      </c>
      <c r="E108" s="40" t="s">
        <v>0</v>
      </c>
      <c r="F108" s="40" t="str">
        <f>AB143</f>
        <v>PUERTO NUEVO</v>
      </c>
      <c r="G108" s="40"/>
      <c r="H108" s="40" t="str">
        <f>AB159</f>
        <v>CAMIONEROS</v>
      </c>
      <c r="I108" s="40" t="s">
        <v>0</v>
      </c>
      <c r="J108" s="40" t="str">
        <f t="shared" si="15"/>
        <v>GRAL. LAMADRID</v>
      </c>
      <c r="AA108" s="42">
        <f t="shared" ref="AA108:AA121" si="16">1+AA107</f>
        <v>3</v>
      </c>
      <c r="AB108" s="42" t="str">
        <f>+IF(I$10=3,J$10,IF(I$11=3,J$11,IF(I$12=3,J$12,IF(I$13=3,J$13,IF(I$14=3,J$14,IF(I$15=3,J$15,IF(I$16=3,J$16,IF(I$17=3,J$17," "))))))))</f>
        <v xml:space="preserve"> </v>
      </c>
      <c r="AC108" s="42" t="str">
        <f>+IF(I$18=3,J$18,IF(I$19=3,J$19,IF(I$20=3,J$20,IF(I$21=3,J$21,IF(I$22=3,J$22,IF(I$23=3,J$23," "))))))</f>
        <v>PUERTO NUEVO</v>
      </c>
      <c r="AD108" s="42" t="str">
        <f>+IF(M$10=3,L$10,IF(M$11=3,L$11,IF(M$12=3,L$12,IF(M$13=3,L$13,IF(M$14=3,L$14,IF(M$15=3,L$15,IF(M$16=3,L$16,IF(M$17=3,L$17," "))))))))</f>
        <v xml:space="preserve"> </v>
      </c>
      <c r="AE108" s="42" t="str">
        <f>+IF(M$18=3,L$18,IF(M$19=3,L$19,IF(M$20=3,L$20,IF(M$21=3,L$21,IF(M$22=3,L$22,IF(M$23=3,L$23," "))))))</f>
        <v>CAMIONEROS</v>
      </c>
    </row>
    <row r="109" spans="4:31" ht="23.5" customHeight="1" x14ac:dyDescent="0.3">
      <c r="D109" s="40" t="str">
        <f t="shared" si="14"/>
        <v>CLAYPOLE</v>
      </c>
      <c r="E109" s="40" t="s">
        <v>0</v>
      </c>
      <c r="F109" s="40" t="str">
        <f>AB142</f>
        <v>CTRAL. CÓRDOBA (ROS.)</v>
      </c>
      <c r="G109" s="40"/>
      <c r="H109" s="40" t="str">
        <f>AB158</f>
        <v>ARGENTINO (ROS.)</v>
      </c>
      <c r="I109" s="40" t="s">
        <v>0</v>
      </c>
      <c r="J109" s="40" t="str">
        <f t="shared" si="15"/>
        <v>ESTRELLA DEL SUR</v>
      </c>
      <c r="AA109" s="42">
        <f t="shared" si="16"/>
        <v>4</v>
      </c>
      <c r="AB109" s="42" t="str">
        <f>+IF(I$10=4,J$10,IF(I$11=4,J$11,IF(I$12=4,J$12,IF(I$13=4,J$13,IF(I$14=4,J$14,IF(I$15=4,J$15,IF(I$16=4,J$16,IF(I$17=4,J$17," "))))))))</f>
        <v>LUGANO</v>
      </c>
      <c r="AC109" s="42" t="str">
        <f>+IF(I$18=4,J$18,IF(I$19=4,J$19,IF(I$20=4,J$20,IF(I$21=4,J$21,IF(I$22=4,J$22,IF(I$23=4,J$23," "))))))</f>
        <v xml:space="preserve"> </v>
      </c>
      <c r="AD109" s="42" t="str">
        <f>+IF(M$10=4,L$10,IF(M$11=4,L$11,IF(M$12=4,L$12,IF(M$13=4,L$13,IF(M$14=4,L$14,IF(M$15=4,L$15,IF(M$16=4,L$16,IF(M$17=4,L$17," "))))))))</f>
        <v>YUPANQUI</v>
      </c>
      <c r="AE109" s="42" t="str">
        <f>+IF(M$18=4,L$18,IF(M$19=4,L$19,IF(M$20=4,L$20,IF(M$21=4,L$21,IF(M$22=4,L$22,IF(M$23=4,L$23," "))))))</f>
        <v xml:space="preserve"> </v>
      </c>
    </row>
    <row r="110" spans="4:31" ht="23.5" customHeight="1" x14ac:dyDescent="0.3">
      <c r="D110" s="40" t="str">
        <f t="shared" si="14"/>
        <v>MUÑIZ</v>
      </c>
      <c r="E110" s="40" t="s">
        <v>0</v>
      </c>
      <c r="F110" s="40" t="str">
        <f>AB141</f>
        <v>MERCEDES</v>
      </c>
      <c r="G110" s="40"/>
      <c r="H110" s="40" t="str">
        <f>AB157</f>
        <v>LUJÁN</v>
      </c>
      <c r="I110" s="40" t="s">
        <v>0</v>
      </c>
      <c r="J110" s="40" t="str">
        <f t="shared" si="15"/>
        <v>SP. BARRACAS</v>
      </c>
      <c r="AA110" s="42">
        <f t="shared" si="16"/>
        <v>5</v>
      </c>
      <c r="AB110" s="42" t="str">
        <f>+IF(I$10=5,J$10,IF(I$11=5,J$11,IF(I$12=5,J$12,IF(I$13=5,J$13,IF(I$14=5,J$14,IF(I$15=5,J$15,IF(I$16=5,J$16,IF(I$17=5,J$17," "))))))))</f>
        <v xml:space="preserve"> </v>
      </c>
      <c r="AC110" s="42" t="str">
        <f>+IF(I$18=5,J$18,IF(I$19=5,J$19,IF(I$20=5,J$20,IF(I$21=5,J$21,IF(I$22=5,J$22,IF(I$23=5,J$23," "))))))</f>
        <v>BERAZATEGUI</v>
      </c>
      <c r="AD110" s="42" t="str">
        <f>+IF(M$10=5,L$10,IF(M$11=5,L$11,IF(M$12=5,L$12,IF(M$13=5,L$13,IF(M$14=5,L$14,IF(M$15=5,L$15,IF(M$16=5,L$16,IF(M$17=5,L$17," "))))))))</f>
        <v xml:space="preserve"> </v>
      </c>
      <c r="AE110" s="42" t="str">
        <f>+IF(M$18=5,L$18,IF(M$19=5,L$19,IF(M$20=5,L$20,IF(M$21=5,L$21,IF(M$22=5,L$22,IF(M$23=5,L$23," "))))))</f>
        <v>J. UNIDA</v>
      </c>
    </row>
    <row r="111" spans="4:31" ht="23.5" customHeight="1" x14ac:dyDescent="0.3">
      <c r="D111" s="40" t="str">
        <f t="shared" si="14"/>
        <v>J.J. DE URQUIZA</v>
      </c>
      <c r="E111" s="40" t="s">
        <v>0</v>
      </c>
      <c r="F111" s="40" t="str">
        <f>AB153</f>
        <v>L.N. ALEM</v>
      </c>
      <c r="G111" s="40"/>
      <c r="H111" s="40" t="str">
        <f>AB169</f>
        <v>ATLAS</v>
      </c>
      <c r="I111" s="40" t="s">
        <v>0</v>
      </c>
      <c r="J111" s="40" t="str">
        <f t="shared" si="15"/>
        <v>CTRAL. BALLESTER</v>
      </c>
      <c r="AA111" s="42">
        <f t="shared" si="16"/>
        <v>6</v>
      </c>
      <c r="AB111" s="42" t="str">
        <f>+IF(I$10=6,J$10,IF(I$11=6,J$11,IF(I$12=6,J$12,IF(I$13=6,J$13,IF(I$14=6,J$14,IF(I$15=6,J$15,IF(I$16=6,J$16,IF(I$17=6,J$17," "))))))))</f>
        <v xml:space="preserve"> </v>
      </c>
      <c r="AC111" s="42" t="str">
        <f>+IF(I$18=6,J$18,IF(I$19=6,J$19,IF(I$20=6,J$20,IF(I$21=6,J$21,IF(I$22=6,J$22,IF(I$23=6,J$23," "))))))</f>
        <v>ITUZAINGÓ</v>
      </c>
      <c r="AD111" s="42" t="str">
        <f>+IF(M$10=6,L$10,IF(M$11=6,L$11,IF(M$12=6,L$12,IF(M$13=6,L$13,IF(M$14=6,L$14,IF(M$15=6,L$15,IF(M$16=6,L$16,IF(M$17=6,L$17," "))))))))</f>
        <v xml:space="preserve"> </v>
      </c>
      <c r="AE111" s="42" t="str">
        <f>+IF(M$18=6,L$18,IF(M$19=6,L$19,IF(M$20=6,L$20,IF(M$21=6,L$21,IF(M$22=6,L$22,IF(M$23=6,L$23," "))))))</f>
        <v>REC. ESPAÑOL</v>
      </c>
    </row>
    <row r="112" spans="4:31" ht="23.5" customHeight="1" x14ac:dyDescent="0.3">
      <c r="D112" s="40" t="str">
        <f t="shared" si="14"/>
        <v>EL PORVENIR</v>
      </c>
      <c r="E112" s="40" t="s">
        <v>0</v>
      </c>
      <c r="F112" s="40" t="str">
        <f>AB152</f>
        <v>DEF. DE CAMBACERES</v>
      </c>
      <c r="G112" s="40"/>
      <c r="H112" s="40" t="str">
        <f>AB168</f>
        <v>CAÑUELAS F.C.</v>
      </c>
      <c r="I112" s="40" t="s">
        <v>0</v>
      </c>
      <c r="J112" s="40" t="str">
        <f t="shared" si="15"/>
        <v>V. ARENAS</v>
      </c>
      <c r="AA112" s="42">
        <f t="shared" si="16"/>
        <v>7</v>
      </c>
      <c r="AB112" s="42" t="str">
        <f>+IF(I$10=7,J$10,IF(I$11=7,J$11,IF(I$12=7,J$12,IF(I$13=7,J$13,IF(I$14=7,J$14,IF(I$15=7,J$15,IF(I$16=7,J$16,IF(I$17=7,J$17," "))))))))</f>
        <v xml:space="preserve"> </v>
      </c>
      <c r="AC112" s="42" t="str">
        <f>+IF(I$18=7,J$18,IF(I$19=7,J$19,IF(I$20=7,J$20,IF(I$21=7,J$21,IF(I$22=7,J$22,IF(I$23=7,J$23," "))))))</f>
        <v>DEP. ESPAÑOL</v>
      </c>
      <c r="AD112" s="42" t="str">
        <f>+IF(M$10=7,L$10,IF(M$11=7,L$11,IF(M$12=7,L$12,IF(M$13=7,L$13,IF(M$14=7,L$14,IF(M$15=7,L$15,IF(M$16=7,L$16,IF(M$17=7,L$17," "))))))))</f>
        <v xml:space="preserve"> </v>
      </c>
      <c r="AE112" s="42" t="str">
        <f>+IF(M$18=7,L$18,IF(M$19=7,L$19,IF(M$20=7,L$20,IF(M$21=7,L$21,IF(M$22=7,L$22,IF(M$23=7,L$23," "))))))</f>
        <v>GRAL. LAMADRID</v>
      </c>
    </row>
    <row r="113" spans="4:31" ht="18.5" customHeight="1" x14ac:dyDescent="0.4">
      <c r="D113" s="39"/>
      <c r="E113" s="39"/>
      <c r="F113" s="39"/>
      <c r="G113" s="39"/>
      <c r="H113" s="39"/>
      <c r="I113" s="39"/>
      <c r="J113" s="39"/>
      <c r="AA113" s="42">
        <f t="shared" si="16"/>
        <v>8</v>
      </c>
      <c r="AB113" s="42" t="str">
        <f>+IF(I$10=8,J$10,IF(I$11=8,J$11,IF(I$12=8,J$12,IF(I$13=8,J$13,IF(I$14=8,J$14,IF(I$15=8,J$15,IF(I$16=8,J$16,IF(I$17=8,J$17," "))))))))</f>
        <v>CLAYPOLE</v>
      </c>
      <c r="AC113" s="42" t="str">
        <f>+IF(I$18=8,J$18,IF(I$19=8,J$19,IF(I$20=8,J$20,IF(I$21=8,J$21,IF(I$22=8,J$22,IF(I$23=8,J$23," "))))))</f>
        <v xml:space="preserve"> </v>
      </c>
      <c r="AD113" s="42" t="str">
        <f>+IF(M$10=8,L$10,IF(M$11=8,L$11,IF(M$12=8,L$12,IF(M$13=8,L$13,IF(M$14=8,L$14,IF(M$15=8,L$15,IF(M$16=8,L$16,IF(M$17=8,L$17," "))))))))</f>
        <v>ESTRELLA DEL SUR</v>
      </c>
      <c r="AE113" s="42" t="str">
        <f>+IF(M$18=8,L$18,IF(M$19=8,L$19,IF(M$20=8,L$20,IF(M$21=8,L$21,IF(M$22=8,L$22,IF(M$23=8,L$23," "))))))</f>
        <v xml:space="preserve"> </v>
      </c>
    </row>
    <row r="114" spans="4:31" ht="26" x14ac:dyDescent="0.4">
      <c r="D114" s="38" t="s">
        <v>96</v>
      </c>
      <c r="E114" s="38"/>
      <c r="F114" s="38"/>
      <c r="G114" s="39"/>
      <c r="H114" s="38" t="s">
        <v>96</v>
      </c>
      <c r="I114" s="38"/>
      <c r="J114" s="38"/>
      <c r="AA114" s="42">
        <f t="shared" si="16"/>
        <v>9</v>
      </c>
      <c r="AB114" s="42" t="str">
        <f>+IF(I$10=9,J$10,IF(I$11=9,J$11,IF(I$12=9,J$12,IF(I$13=9,J$13,IF(I$14=9,J$14,IF(I$15=9,J$15,IF(I$16=9,J$16,IF(I$17=9,J$17," "))))))))</f>
        <v xml:space="preserve"> </v>
      </c>
      <c r="AC114" s="42" t="str">
        <f>+IF(I$18=9,J$18,IF(I$19=9,J$19,IF(I$20=9,J$20,IF(I$21=9,J$21,IF(I$22=9,J$22,IF(I$23=9,J$23," "))))))</f>
        <v>MUÑIZ</v>
      </c>
      <c r="AD114" s="42" t="str">
        <f>+IF(M$10=9,L$10,IF(M$11=9,L$11,IF(M$12=9,L$12,IF(M$13=9,L$13,IF(M$14=9,L$14,IF(M$15=9,L$15,IF(M$16=9,L$16,IF(M$17=9,L$17," "))))))))</f>
        <v xml:space="preserve"> </v>
      </c>
      <c r="AE114" s="42" t="str">
        <f>+IF(M$18=9,L$18,IF(M$19=9,L$19,IF(M$20=9,L$20,IF(M$21=9,L$21,IF(M$22=9,L$22,IF(M$23=9,L$23," "))))))</f>
        <v>SP. BARRACAS</v>
      </c>
    </row>
    <row r="115" spans="4:31" ht="18.5" customHeight="1" x14ac:dyDescent="0.4">
      <c r="D115" s="39"/>
      <c r="E115" s="39"/>
      <c r="F115" s="39"/>
      <c r="G115" s="39"/>
      <c r="H115" s="39"/>
      <c r="I115" s="39"/>
      <c r="J115" s="39"/>
      <c r="AA115" s="42">
        <f t="shared" si="16"/>
        <v>10</v>
      </c>
      <c r="AB115" s="42" t="str">
        <f>+IF(I$10=10,J$10,IF(I$11=10,J$11,IF(I$12=10,J$12,IF(I$13=10,J$13,IF(I$14=10,J$14,IF(I$15=10,J$15,IF(I$16=10,J$16,IF(I$17=10,J$17," "))))))))</f>
        <v>J.J. DE URQUIZA</v>
      </c>
      <c r="AC115" s="42" t="str">
        <f>+IF(I$18=10,J$18,IF(I$19=10,J$19,IF(I$20=10,J$20,IF(I$21=10,J$21,IF(I$22=10,J$22,IF(I$23=10,J$23," "))))))</f>
        <v xml:space="preserve"> </v>
      </c>
      <c r="AD115" s="42" t="str">
        <f>+IF(M$10=10,L$10,IF(M$11=10,L$11,IF(M$12=10,L$12,IF(M$13=10,L$13,IF(M$14=10,L$14,IF(M$15=10,L$15,IF(M$16=10,L$16,IF(M$17=10,L$17," "))))))))</f>
        <v>CTRAL. BALLESTER</v>
      </c>
      <c r="AE115" s="42" t="str">
        <f>+IF(M$18=10,L$18,IF(M$19=10,L$19,IF(M$20=10,L$20,IF(M$21=10,L$21,IF(M$22=10,L$22,IF(M$23=10,L$23," "))))))</f>
        <v xml:space="preserve"> </v>
      </c>
    </row>
    <row r="116" spans="4:31" ht="23.5" customHeight="1" x14ac:dyDescent="0.3">
      <c r="D116" s="40" t="str">
        <f>AB154</f>
        <v>LIBRE</v>
      </c>
      <c r="E116" s="40"/>
      <c r="F116" s="40" t="str">
        <f>AB151</f>
        <v>EL PORVENIR</v>
      </c>
      <c r="G116" s="40"/>
      <c r="H116" s="40" t="str">
        <f>AB167</f>
        <v>V. ARENAS</v>
      </c>
      <c r="I116" s="40" t="s">
        <v>0</v>
      </c>
      <c r="J116" s="40" t="str">
        <f>AB170</f>
        <v>DEP. PARAGUAYO</v>
      </c>
      <c r="AA116" s="42">
        <f t="shared" si="16"/>
        <v>11</v>
      </c>
      <c r="AB116" s="42" t="str">
        <f>+IF(I$10=11,J$10,IF(I$11=11,J$11,IF(I$12=11,J$12,IF(I$13=11,J$13,IF(I$14=11,J$14,IF(I$15=11,J$15,IF(I$16=11,J$16,IF(I$17=11,J$17," "))))))))</f>
        <v>EL PORVENIR</v>
      </c>
      <c r="AC116" s="42" t="str">
        <f>+IF(I$18=11,J$18,IF(I$19=11,J$19,IF(I$20=11,J$20,IF(I$21=11,J$21,IF(I$22=11,J$22,IF(I$23=11,J$23," "))))))</f>
        <v xml:space="preserve"> </v>
      </c>
      <c r="AD116" s="42" t="str">
        <f>+IF(M$10=11,L$10,IF(M$11=11,L$11,IF(M$12=11,L$12,IF(M$13=11,L$13,IF(M$14=11,L$14,IF(M$15=11,L$15,IF(M$16=11,L$16,IF(M$17=11,L$17," "))))))))</f>
        <v>V. ARENAS</v>
      </c>
      <c r="AE116" s="42" t="str">
        <f>+IF(M$18=11,L$18,IF(M$19=11,L$19,IF(M$20=11,L$20,IF(M$21=11,L$21,IF(M$22=11,L$22,IF(M$23=11,L$23," "))))))</f>
        <v xml:space="preserve"> </v>
      </c>
    </row>
    <row r="117" spans="4:31" ht="23.5" customHeight="1" x14ac:dyDescent="0.3">
      <c r="D117" s="40" t="str">
        <f>AB152</f>
        <v>DEF. DE CAMBACERES</v>
      </c>
      <c r="E117" s="40" t="s">
        <v>0</v>
      </c>
      <c r="F117" s="40" t="str">
        <f>AB150</f>
        <v>J.J. DE URQUIZA</v>
      </c>
      <c r="G117" s="40"/>
      <c r="H117" s="40" t="str">
        <f>AB166</f>
        <v>CTRAL. BALLESTER</v>
      </c>
      <c r="I117" s="40" t="s">
        <v>0</v>
      </c>
      <c r="J117" s="40" t="str">
        <f>AB168</f>
        <v>CAÑUELAS F.C.</v>
      </c>
      <c r="AA117" s="42">
        <f t="shared" si="16"/>
        <v>12</v>
      </c>
      <c r="AB117" s="42" t="str">
        <f>+IF(I$10=12,J$10,IF(I$11=12,J$11,IF(I$12=12,J$12,IF(I$13=12,J$13,IF(I$14=12,J$14,IF(I$15=12,J$15,IF(I$16=12,J$16,IF(I$17=12,J$17," "))))))))</f>
        <v>DEF. DE CAMBACERES</v>
      </c>
      <c r="AC117" s="42" t="str">
        <f>+IF(I$18=12,J$18,IF(I$19=12,J$19,IF(I$20=12,J$20,IF(I$21=12,J$21,IF(I$22=12,J$22,IF(I$23=12,J$23," "))))))</f>
        <v xml:space="preserve"> </v>
      </c>
      <c r="AD117" s="42" t="str">
        <f>+IF(M$10=12,L$10,IF(M$11=12,L$11,IF(M$12=12,L$12,IF(M$13=12,L$13,IF(M$14=12,L$14,IF(M$15=12,L$15,IF(M$16=12,L$16,IF(M$17=12,L$17," "))))))))</f>
        <v>CAÑUELAS F.C.</v>
      </c>
      <c r="AE117" s="42" t="str">
        <f>+IF(M$18=12,L$18,IF(M$19=12,L$19,IF(M$20=12,L$20,IF(M$21=12,L$21,IF(M$22=12,L$22,IF(M$23=12,L$23," "))))))</f>
        <v xml:space="preserve"> </v>
      </c>
    </row>
    <row r="118" spans="4:31" ht="23.5" customHeight="1" x14ac:dyDescent="0.3">
      <c r="D118" s="40" t="str">
        <f>AB153</f>
        <v>L.N. ALEM</v>
      </c>
      <c r="E118" s="40" t="s">
        <v>0</v>
      </c>
      <c r="F118" s="40" t="str">
        <f>AB149</f>
        <v>MUÑIZ</v>
      </c>
      <c r="G118" s="40"/>
      <c r="H118" s="40" t="str">
        <f>AB165</f>
        <v>SP. BARRACAS</v>
      </c>
      <c r="I118" s="40" t="s">
        <v>0</v>
      </c>
      <c r="J118" s="40" t="str">
        <f>AB169</f>
        <v>ATLAS</v>
      </c>
      <c r="AA118" s="42">
        <f t="shared" si="16"/>
        <v>13</v>
      </c>
      <c r="AB118" s="42" t="str">
        <f>+IF(I$10=13,J$10,IF(I$11=13,J$11,IF(I$12=13,J$12,IF(I$13=13,J$13,IF(I$14=13,J$14,IF(I$15=13,J$15,IF(I$16=13,J$16,IF(I$17=13,J$17," "))))))))</f>
        <v>L.N. ALEM</v>
      </c>
      <c r="AC118" s="42" t="str">
        <f>+IF(I$18=13,J$18,IF(I$19=13,J$19,IF(I$20=13,J$20,IF(I$21=13,J$21,IF(I$22=13,J$22,IF(I$23=13,J$23," "))))))</f>
        <v xml:space="preserve"> </v>
      </c>
      <c r="AD118" s="42" t="str">
        <f>+IF(M$10=13,L$10,IF(M$11=13,L$11,IF(M$12=13,L$12,IF(M$13=13,L$13,IF(M$14=13,L$14,IF(M$15=13,L$15,IF(M$16=13,L$16,IF(M$17=13,L$17," "))))))))</f>
        <v>ATLAS</v>
      </c>
      <c r="AE118" s="42" t="str">
        <f>+IF(M$18=13,L$18,IF(M$19=13,L$19,IF(M$20=13,L$20,IF(M$21=13,L$21,IF(M$22=13,L$22,IF(M$23=13,L$23," "))))))</f>
        <v xml:space="preserve"> </v>
      </c>
    </row>
    <row r="119" spans="4:31" ht="23.5" customHeight="1" x14ac:dyDescent="0.3">
      <c r="D119" s="40" t="str">
        <f>AB141</f>
        <v>MERCEDES</v>
      </c>
      <c r="E119" s="40" t="s">
        <v>0</v>
      </c>
      <c r="F119" s="40" t="str">
        <f>AB148</f>
        <v>CLAYPOLE</v>
      </c>
      <c r="G119" s="40"/>
      <c r="H119" s="40" t="str">
        <f>AB164</f>
        <v>ESTRELLA DEL SUR</v>
      </c>
      <c r="I119" s="40" t="s">
        <v>0</v>
      </c>
      <c r="J119" s="40" t="str">
        <f>AB157</f>
        <v>LUJÁN</v>
      </c>
      <c r="AA119" s="42">
        <f t="shared" si="16"/>
        <v>14</v>
      </c>
      <c r="AB119" s="42" t="str">
        <f>+IF(I$10=14,J$10,IF(I$11=14,J$11,IF(I$12=14,J$12,IF(I$13=14,J$13,IF(I$14=14,J$14,IF(I$15=14,J$15,IF(I$16=14,J$16,IF(I$17=14,J$17," "))))))))</f>
        <v xml:space="preserve"> </v>
      </c>
      <c r="AC119" s="42" t="str">
        <f>+IF(I$18=14,J$18,IF(I$19=14,J$19,IF(I$20=14,J$20,IF(I$21=14,J$21,IF(I$22=14,J$22,IF(I$23=14,J$23," "))))))</f>
        <v>LIBRE</v>
      </c>
      <c r="AD119" s="42" t="str">
        <f>+IF(M$10=14,L$10,IF(M$11=14,L$11,IF(M$12=14,L$12,IF(M$13=14,L$13,IF(M$14=14,L$14,IF(M$15=14,L$15,IF(M$16=14,L$16,IF(M$17=14,L$17," "))))))))</f>
        <v xml:space="preserve"> </v>
      </c>
      <c r="AE119" s="42" t="str">
        <f>+IF(M$18=14,L$18,IF(M$19=14,L$19,IF(M$20=14,L$20,IF(M$21=14,L$21,IF(M$22=14,L$22,IF(M$23=14,L$23," "))))))</f>
        <v>DEP. PARAGUAYO</v>
      </c>
    </row>
    <row r="120" spans="4:31" ht="23.5" customHeight="1" x14ac:dyDescent="0.3">
      <c r="D120" s="40" t="str">
        <f>AB142</f>
        <v>CTRAL. CÓRDOBA (ROS.)</v>
      </c>
      <c r="E120" s="40" t="s">
        <v>0</v>
      </c>
      <c r="F120" s="40" t="str">
        <f>AB147</f>
        <v>DEP. ESPAÑOL</v>
      </c>
      <c r="G120" s="40"/>
      <c r="H120" s="40" t="str">
        <f>AB163</f>
        <v>GRAL. LAMADRID</v>
      </c>
      <c r="I120" s="40" t="s">
        <v>0</v>
      </c>
      <c r="J120" s="40" t="str">
        <f>AB158</f>
        <v>ARGENTINO (ROS.)</v>
      </c>
      <c r="AA120" s="42">
        <f t="shared" si="16"/>
        <v>15</v>
      </c>
      <c r="AB120" s="42" t="str">
        <f>+IF(I$10=15,J$10,IF(I$11=15,J$11,IF(I$12=15,J$12,IF(I$13=15,J$13,IF(I$14=15,J$14,IF(I$15=15,J$15,IF(I$16=15,J$16,IF(I$17=15,J$17," "))))))))</f>
        <v xml:space="preserve"> </v>
      </c>
      <c r="AC120" s="42" t="str">
        <f>+IF(I$18=15,J$18,IF(I$19=15,J$19,IF(I$20=15,J$20,IF(I$21=15,J$21,IF(I$22=15,J$22,IF(I$23=15,J$23,IF(I$24=15,J$24,IF(I$25=15,J$25," "))))))))</f>
        <v xml:space="preserve"> </v>
      </c>
      <c r="AD120" s="42" t="str">
        <f>+IF(M$10=15,L$10,IF(M$11=15,L$11,IF(M$12=15,L$12,IF(M$13=15,L$13,IF(M$14=15,L$14,IF(M$15=15,L$15,IF(M$16=15,L$16,IF(M$17=15,L$17," "))))))))</f>
        <v xml:space="preserve"> </v>
      </c>
      <c r="AE120" s="42" t="str">
        <f>+IF(M$18=15,L$18,IF(M$19=15,L$19,IF(M$20=15,L$20,IF(M$21=15,L$21,IF(M$22=15,L$22,IF(M$23=15,L$23,IF(M$24=15,L$24,IF(M$25=15,L$25," "))))))))</f>
        <v xml:space="preserve"> </v>
      </c>
    </row>
    <row r="121" spans="4:31" ht="23.5" customHeight="1" x14ac:dyDescent="0.3">
      <c r="D121" s="40" t="str">
        <f>AB143</f>
        <v>PUERTO NUEVO</v>
      </c>
      <c r="E121" s="40" t="s">
        <v>0</v>
      </c>
      <c r="F121" s="40" t="str">
        <f>AB146</f>
        <v>ITUZAINGÓ</v>
      </c>
      <c r="G121" s="40"/>
      <c r="H121" s="40" t="str">
        <f>AB162</f>
        <v>REC. ESPAÑOL</v>
      </c>
      <c r="I121" s="40" t="s">
        <v>0</v>
      </c>
      <c r="J121" s="40" t="str">
        <f>AB159</f>
        <v>CAMIONEROS</v>
      </c>
      <c r="AA121" s="42">
        <f t="shared" si="16"/>
        <v>16</v>
      </c>
      <c r="AB121" s="42" t="str">
        <f>+IF(I$10=16,J$10,IF(I$11=16,J$11,IF(I$12=16,J$12,IF(I$13=16,J$13,IF(I$14=16,J$14,IF(I$15=16,J$15,IF(I$16=16,J$16,IF(I$17=16,J$17," "))))))))</f>
        <v xml:space="preserve"> </v>
      </c>
      <c r="AC121" s="42" t="str">
        <f>+IF(I$18=16,J$18,IF(I$19=16,J$19,IF(I$20=16,J$20,IF(I$21=16,J$21,IF(I$22=16,J$22,IF(I$23=16,J$23,IF(I$24=16,J$24,IF(I$25=16,J$25," "))))))))</f>
        <v xml:space="preserve"> </v>
      </c>
      <c r="AD121" s="42" t="str">
        <f>+IF(M$10=16,L$10,IF(M$11=16,L$11,IF(M$12=16,L$12,IF(M$13=16,L$13,IF(M$14=16,L$14,IF(M$15=16,L$15,IF(M$16=16,L$16,IF(M$17=16,L$17," "))))))))</f>
        <v xml:space="preserve"> </v>
      </c>
      <c r="AE121" s="42" t="str">
        <f>+IF(M$18=16,L$18,IF(M$19=16,L$19,IF(M$20=16,L$20,IF(M$21=16,L$21,IF(M$22=16,L$22,IF(M$23=16,L$23,IF(M$24=16,L$24,IF(M$25=16,L$25," "))))))))</f>
        <v xml:space="preserve"> </v>
      </c>
    </row>
    <row r="122" spans="4:31" ht="23.5" customHeight="1" x14ac:dyDescent="0.3">
      <c r="D122" s="40" t="str">
        <f>AB144</f>
        <v>LUGANO</v>
      </c>
      <c r="E122" s="40" t="s">
        <v>0</v>
      </c>
      <c r="F122" s="40" t="str">
        <f>AB145</f>
        <v>BERAZATEGUI</v>
      </c>
      <c r="G122" s="40"/>
      <c r="H122" s="40" t="str">
        <f>AB161</f>
        <v>J. UNIDA</v>
      </c>
      <c r="I122" s="40" t="s">
        <v>0</v>
      </c>
      <c r="J122" s="40" t="str">
        <f>AB160</f>
        <v>YUPANQUI</v>
      </c>
    </row>
    <row r="123" spans="4:31" ht="18.5" customHeight="1" x14ac:dyDescent="0.4">
      <c r="D123" s="39"/>
      <c r="E123" s="39"/>
      <c r="F123" s="39"/>
      <c r="G123" s="39"/>
      <c r="H123" s="39"/>
      <c r="I123" s="39"/>
      <c r="J123" s="39"/>
      <c r="AA123" s="43" t="str">
        <f>+IF(AB106&lt;&gt;" ",AB106,IF(AC106&lt;&gt;" ",AC106,"1"))</f>
        <v>MERCEDES</v>
      </c>
      <c r="AB123" s="42">
        <v>1</v>
      </c>
      <c r="AC123" s="43" t="str">
        <f>+IF(AD106&lt;&gt;" ",AD106,IF(AE106&lt;&gt;" ",AE106,"1"))</f>
        <v>LUJÁN</v>
      </c>
    </row>
    <row r="124" spans="4:31" ht="26" x14ac:dyDescent="0.4">
      <c r="D124" s="38" t="s">
        <v>97</v>
      </c>
      <c r="E124" s="38"/>
      <c r="F124" s="38"/>
      <c r="G124" s="39"/>
      <c r="H124" s="38" t="s">
        <v>97</v>
      </c>
      <c r="I124" s="38"/>
      <c r="J124" s="38"/>
      <c r="AA124" s="43" t="str">
        <f>+IF(AB107&lt;&gt;" ",AB107,IF(AC107&lt;&gt;" ",AC107,"2"))</f>
        <v>CTRAL. CÓRDOBA (ROS.)</v>
      </c>
      <c r="AB124" s="42">
        <v>2</v>
      </c>
      <c r="AC124" s="43" t="str">
        <f>+IF(AD107&lt;&gt;" ",AD107,IF(AE107&lt;&gt;" ",AE107,"2"))</f>
        <v>ARGENTINO (ROS.)</v>
      </c>
    </row>
    <row r="125" spans="4:31" ht="18.5" customHeight="1" x14ac:dyDescent="0.4">
      <c r="D125" s="39"/>
      <c r="E125" s="39"/>
      <c r="F125" s="39"/>
      <c r="G125" s="39"/>
      <c r="H125" s="39"/>
      <c r="I125" s="39"/>
      <c r="J125" s="39"/>
      <c r="AA125" s="43" t="str">
        <f>+IF(AB108&lt;&gt;" ",AB108,IF(AC108&lt;&gt;" ",AC108,"3"))</f>
        <v>PUERTO NUEVO</v>
      </c>
      <c r="AB125" s="42">
        <v>3</v>
      </c>
      <c r="AC125" s="43" t="str">
        <f>+IF(AD108&lt;&gt;" ",AD108,IF(AE108&lt;&gt;" ",AE108,"3"))</f>
        <v>CAMIONEROS</v>
      </c>
    </row>
    <row r="126" spans="4:31" ht="23.5" customHeight="1" x14ac:dyDescent="0.3">
      <c r="D126" s="40" t="str">
        <f t="shared" ref="D126:D132" si="17">AB144</f>
        <v>LUGANO</v>
      </c>
      <c r="E126" s="40"/>
      <c r="F126" s="40" t="str">
        <f>AB154</f>
        <v>LIBRE</v>
      </c>
      <c r="G126" s="40"/>
      <c r="H126" s="40" t="str">
        <f>AB170</f>
        <v>DEP. PARAGUAYO</v>
      </c>
      <c r="I126" s="40" t="s">
        <v>0</v>
      </c>
      <c r="J126" s="40" t="str">
        <f t="shared" ref="J126:J132" si="18">AB160</f>
        <v>YUPANQUI</v>
      </c>
      <c r="AA126" s="43" t="str">
        <f>+IF(AB109&lt;&gt;" ",AB109,IF(AC109&lt;&gt;" ",AC109,"4"))</f>
        <v>LUGANO</v>
      </c>
      <c r="AB126" s="42">
        <v>4</v>
      </c>
      <c r="AC126" s="43" t="str">
        <f>+IF(AD109&lt;&gt;" ",AD109,IF(AE109&lt;&gt;" ",AE109,"4"))</f>
        <v>YUPANQUI</v>
      </c>
    </row>
    <row r="127" spans="4:31" ht="23.5" customHeight="1" x14ac:dyDescent="0.3">
      <c r="D127" s="40" t="str">
        <f t="shared" si="17"/>
        <v>BERAZATEGUI</v>
      </c>
      <c r="E127" s="40" t="s">
        <v>0</v>
      </c>
      <c r="F127" s="40" t="str">
        <f>AB143</f>
        <v>PUERTO NUEVO</v>
      </c>
      <c r="G127" s="40"/>
      <c r="H127" s="40" t="str">
        <f>AB159</f>
        <v>CAMIONEROS</v>
      </c>
      <c r="I127" s="40" t="s">
        <v>0</v>
      </c>
      <c r="J127" s="40" t="str">
        <f t="shared" si="18"/>
        <v>J. UNIDA</v>
      </c>
      <c r="AA127" s="43" t="str">
        <f>+IF(AB110&lt;&gt;" ",AB110,IF(AC110&lt;&gt;" ",AC110,"5"))</f>
        <v>BERAZATEGUI</v>
      </c>
      <c r="AB127" s="42">
        <v>5</v>
      </c>
      <c r="AC127" s="43" t="str">
        <f>+IF(AD110&lt;&gt;" ",AD110,IF(AE110&lt;&gt;" ",AE110,"5"))</f>
        <v>J. UNIDA</v>
      </c>
    </row>
    <row r="128" spans="4:31" ht="23.5" customHeight="1" x14ac:dyDescent="0.3">
      <c r="D128" s="40" t="str">
        <f t="shared" si="17"/>
        <v>ITUZAINGÓ</v>
      </c>
      <c r="E128" s="40" t="s">
        <v>0</v>
      </c>
      <c r="F128" s="40" t="str">
        <f>AB142</f>
        <v>CTRAL. CÓRDOBA (ROS.)</v>
      </c>
      <c r="G128" s="40"/>
      <c r="H128" s="40" t="str">
        <f>AB158</f>
        <v>ARGENTINO (ROS.)</v>
      </c>
      <c r="I128" s="40" t="s">
        <v>0</v>
      </c>
      <c r="J128" s="40" t="str">
        <f t="shared" si="18"/>
        <v>REC. ESPAÑOL</v>
      </c>
      <c r="AA128" s="43" t="str">
        <f>+IF(AB111&lt;&gt;" ",AB111,IF(AC111&lt;&gt;" ",AC111,"6"))</f>
        <v>ITUZAINGÓ</v>
      </c>
      <c r="AB128" s="42">
        <v>6</v>
      </c>
      <c r="AC128" s="43" t="str">
        <f>+IF(AD111&lt;&gt;" ",AD111,IF(AE111&lt;&gt;" ",AE111,"6"))</f>
        <v>REC. ESPAÑOL</v>
      </c>
    </row>
    <row r="129" spans="4:29" ht="23.5" customHeight="1" x14ac:dyDescent="0.3">
      <c r="D129" s="40" t="str">
        <f t="shared" si="17"/>
        <v>DEP. ESPAÑOL</v>
      </c>
      <c r="E129" s="40" t="s">
        <v>0</v>
      </c>
      <c r="F129" s="40" t="str">
        <f>AB141</f>
        <v>MERCEDES</v>
      </c>
      <c r="G129" s="40"/>
      <c r="H129" s="40" t="str">
        <f>AB157</f>
        <v>LUJÁN</v>
      </c>
      <c r="I129" s="40" t="s">
        <v>0</v>
      </c>
      <c r="J129" s="40" t="str">
        <f t="shared" si="18"/>
        <v>GRAL. LAMADRID</v>
      </c>
      <c r="AA129" s="43" t="str">
        <f>+IF(AB112&lt;&gt;" ",AB112,IF(AC112&lt;&gt;" ",AC112,"7"))</f>
        <v>DEP. ESPAÑOL</v>
      </c>
      <c r="AB129" s="42">
        <v>7</v>
      </c>
      <c r="AC129" s="43" t="str">
        <f>+IF(AD112&lt;&gt;" ",AD112,IF(AE112&lt;&gt;" ",AE112,"7"))</f>
        <v>GRAL. LAMADRID</v>
      </c>
    </row>
    <row r="130" spans="4:29" ht="23.5" customHeight="1" x14ac:dyDescent="0.3">
      <c r="D130" s="40" t="str">
        <f t="shared" si="17"/>
        <v>CLAYPOLE</v>
      </c>
      <c r="E130" s="40" t="s">
        <v>0</v>
      </c>
      <c r="F130" s="40" t="str">
        <f>AB153</f>
        <v>L.N. ALEM</v>
      </c>
      <c r="G130" s="40"/>
      <c r="H130" s="40" t="str">
        <f>AB169</f>
        <v>ATLAS</v>
      </c>
      <c r="I130" s="40" t="s">
        <v>0</v>
      </c>
      <c r="J130" s="40" t="str">
        <f t="shared" si="18"/>
        <v>ESTRELLA DEL SUR</v>
      </c>
      <c r="AA130" s="43" t="str">
        <f>+IF(AB113&lt;&gt;" ",AB113,IF(AC113&lt;&gt;" ",AC113,"8"))</f>
        <v>CLAYPOLE</v>
      </c>
      <c r="AB130" s="42">
        <v>8</v>
      </c>
      <c r="AC130" s="43" t="str">
        <f>+IF(AD113&lt;&gt;" ",AD113,IF(AE113&lt;&gt;" ",AE113,"8"))</f>
        <v>ESTRELLA DEL SUR</v>
      </c>
    </row>
    <row r="131" spans="4:29" ht="23.5" customHeight="1" x14ac:dyDescent="0.3">
      <c r="D131" s="40" t="str">
        <f t="shared" si="17"/>
        <v>MUÑIZ</v>
      </c>
      <c r="E131" s="40" t="s">
        <v>0</v>
      </c>
      <c r="F131" s="40" t="str">
        <f>AB152</f>
        <v>DEF. DE CAMBACERES</v>
      </c>
      <c r="G131" s="40"/>
      <c r="H131" s="40" t="str">
        <f>AB168</f>
        <v>CAÑUELAS F.C.</v>
      </c>
      <c r="I131" s="40" t="s">
        <v>0</v>
      </c>
      <c r="J131" s="40" t="str">
        <f t="shared" si="18"/>
        <v>SP. BARRACAS</v>
      </c>
      <c r="AA131" s="43" t="str">
        <f>+IF(AB114&lt;&gt;" ",AB114,IF(AC114&lt;&gt;" ",AC114,"9"))</f>
        <v>MUÑIZ</v>
      </c>
      <c r="AB131" s="42">
        <v>9</v>
      </c>
      <c r="AC131" s="43" t="str">
        <f>+IF(AD114&lt;&gt;" ",AD114,IF(AE114&lt;&gt;" ",AE114,"9"))</f>
        <v>SP. BARRACAS</v>
      </c>
    </row>
    <row r="132" spans="4:29" ht="23.5" customHeight="1" x14ac:dyDescent="0.3">
      <c r="D132" s="40" t="str">
        <f t="shared" si="17"/>
        <v>J.J. DE URQUIZA</v>
      </c>
      <c r="E132" s="40" t="s">
        <v>0</v>
      </c>
      <c r="F132" s="40" t="str">
        <f>AB151</f>
        <v>EL PORVENIR</v>
      </c>
      <c r="G132" s="40"/>
      <c r="H132" s="40" t="str">
        <f>AB167</f>
        <v>V. ARENAS</v>
      </c>
      <c r="I132" s="40" t="s">
        <v>0</v>
      </c>
      <c r="J132" s="40" t="str">
        <f t="shared" si="18"/>
        <v>CTRAL. BALLESTER</v>
      </c>
      <c r="AA132" s="43" t="str">
        <f>+IF(AB115&lt;&gt;" ",AB115,IF(AC115&lt;&gt;" ",AC115,"10"))</f>
        <v>J.J. DE URQUIZA</v>
      </c>
      <c r="AB132" s="42">
        <v>10</v>
      </c>
      <c r="AC132" s="43" t="str">
        <f>+IF(AD115&lt;&gt;" ",AD115,IF(AE115&lt;&gt;" ",AE115,"10"))</f>
        <v>CTRAL. BALLESTER</v>
      </c>
    </row>
    <row r="133" spans="4:29" ht="18.5" customHeight="1" x14ac:dyDescent="0.4">
      <c r="D133" s="39"/>
      <c r="E133" s="39"/>
      <c r="F133" s="39"/>
      <c r="G133" s="39"/>
      <c r="H133" s="39"/>
      <c r="I133" s="39"/>
      <c r="J133" s="39"/>
      <c r="AA133" s="43" t="str">
        <f>+IF(AB116&lt;&gt;" ",AB116,IF(AC116&lt;&gt;" ",AC116,"11"))</f>
        <v>EL PORVENIR</v>
      </c>
      <c r="AB133" s="42">
        <v>11</v>
      </c>
      <c r="AC133" s="43" t="str">
        <f>+IF(AD116&lt;&gt;" ",AD116,IF(AE116&lt;&gt;" ",AE116,"11"))</f>
        <v>V. ARENAS</v>
      </c>
    </row>
    <row r="134" spans="4:29" ht="26" x14ac:dyDescent="0.4">
      <c r="D134" s="38" t="s">
        <v>98</v>
      </c>
      <c r="E134" s="38"/>
      <c r="F134" s="38"/>
      <c r="G134" s="39"/>
      <c r="H134" s="38" t="s">
        <v>98</v>
      </c>
      <c r="I134" s="38"/>
      <c r="J134" s="38"/>
      <c r="AA134" s="43" t="str">
        <f>+IF(AB117&lt;&gt;" ",AB117,IF(AC117&lt;&gt;" ",AC117,"12"))</f>
        <v>DEF. DE CAMBACERES</v>
      </c>
      <c r="AB134" s="42">
        <v>12</v>
      </c>
      <c r="AC134" s="43" t="str">
        <f>+IF(AD117&lt;&gt;" ",AD117,IF(AE117&lt;&gt;" ",AE117,"12"))</f>
        <v>CAÑUELAS F.C.</v>
      </c>
    </row>
    <row r="135" spans="4:29" ht="18.5" customHeight="1" x14ac:dyDescent="0.4">
      <c r="D135" s="39"/>
      <c r="E135" s="39"/>
      <c r="F135" s="39"/>
      <c r="G135" s="39"/>
      <c r="H135" s="39"/>
      <c r="I135" s="39"/>
      <c r="J135" s="39"/>
      <c r="AA135" s="43" t="str">
        <f>+IF(AB118&lt;&gt;" ",AB118,IF(AC118&lt;&gt;" ",AC118,"13"))</f>
        <v>L.N. ALEM</v>
      </c>
      <c r="AB135" s="42">
        <v>13</v>
      </c>
      <c r="AC135" s="43" t="str">
        <f>+IF(AD118&lt;&gt;" ",AD118,IF(AE118&lt;&gt;" ",AE118,"13"))</f>
        <v>ATLAS</v>
      </c>
    </row>
    <row r="136" spans="4:29" ht="23.5" customHeight="1" x14ac:dyDescent="0.3">
      <c r="D136" s="40" t="str">
        <f>AB154</f>
        <v>LIBRE</v>
      </c>
      <c r="E136" s="40"/>
      <c r="F136" s="40" t="str">
        <f>AB150</f>
        <v>J.J. DE URQUIZA</v>
      </c>
      <c r="G136" s="40"/>
      <c r="H136" s="40" t="str">
        <f>AB166</f>
        <v>CTRAL. BALLESTER</v>
      </c>
      <c r="I136" s="40" t="s">
        <v>0</v>
      </c>
      <c r="J136" s="40" t="str">
        <f>AB170</f>
        <v>DEP. PARAGUAYO</v>
      </c>
      <c r="AA136" s="42" t="str">
        <f>+IF(AB119&lt;&gt;" ",AB119,IF(AC119&lt;&gt;" ",AC119,"14"))</f>
        <v>LIBRE</v>
      </c>
      <c r="AB136" s="42">
        <v>14</v>
      </c>
      <c r="AC136" s="42" t="str">
        <f>+IF(AD119&lt;&gt;" ",AD119,IF(AE119&lt;&gt;" ",AE119,"14"))</f>
        <v>DEP. PARAGUAYO</v>
      </c>
    </row>
    <row r="137" spans="4:29" ht="23.5" customHeight="1" x14ac:dyDescent="0.3">
      <c r="D137" s="40" t="str">
        <f>AB151</f>
        <v>EL PORVENIR</v>
      </c>
      <c r="E137" s="40" t="s">
        <v>0</v>
      </c>
      <c r="F137" s="40" t="str">
        <f>AB149</f>
        <v>MUÑIZ</v>
      </c>
      <c r="G137" s="40"/>
      <c r="H137" s="40" t="str">
        <f>AB165</f>
        <v>SP. BARRACAS</v>
      </c>
      <c r="I137" s="40" t="s">
        <v>0</v>
      </c>
      <c r="J137" s="40" t="str">
        <f>AB167</f>
        <v>V. ARENAS</v>
      </c>
    </row>
    <row r="138" spans="4:29" ht="23.5" customHeight="1" x14ac:dyDescent="0.3">
      <c r="D138" s="40" t="str">
        <f>AB152</f>
        <v>DEF. DE CAMBACERES</v>
      </c>
      <c r="E138" s="40" t="s">
        <v>0</v>
      </c>
      <c r="F138" s="40" t="str">
        <f>AB148</f>
        <v>CLAYPOLE</v>
      </c>
      <c r="G138" s="40"/>
      <c r="H138" s="40" t="str">
        <f>AB164</f>
        <v>ESTRELLA DEL SUR</v>
      </c>
      <c r="I138" s="40" t="s">
        <v>0</v>
      </c>
      <c r="J138" s="40" t="str">
        <f>AB168</f>
        <v>CAÑUELAS F.C.</v>
      </c>
    </row>
    <row r="139" spans="4:29" ht="23.5" customHeight="1" x14ac:dyDescent="0.3">
      <c r="D139" s="40" t="str">
        <f>AB153</f>
        <v>L.N. ALEM</v>
      </c>
      <c r="E139" s="40" t="s">
        <v>0</v>
      </c>
      <c r="F139" s="40" t="str">
        <f>AB147</f>
        <v>DEP. ESPAÑOL</v>
      </c>
      <c r="G139" s="40"/>
      <c r="H139" s="40" t="str">
        <f>AB163</f>
        <v>GRAL. LAMADRID</v>
      </c>
      <c r="I139" s="40" t="s">
        <v>0</v>
      </c>
      <c r="J139" s="40" t="str">
        <f>AB169</f>
        <v>ATLAS</v>
      </c>
    </row>
    <row r="140" spans="4:29" ht="23.5" customHeight="1" x14ac:dyDescent="0.3">
      <c r="D140" s="40" t="str">
        <f>AB141</f>
        <v>MERCEDES</v>
      </c>
      <c r="E140" s="40" t="s">
        <v>0</v>
      </c>
      <c r="F140" s="40" t="str">
        <f>AB146</f>
        <v>ITUZAINGÓ</v>
      </c>
      <c r="G140" s="40"/>
      <c r="H140" s="40" t="str">
        <f>AB162</f>
        <v>REC. ESPAÑOL</v>
      </c>
      <c r="I140" s="40" t="s">
        <v>0</v>
      </c>
      <c r="J140" s="40" t="str">
        <f>AB157</f>
        <v>LUJÁN</v>
      </c>
    </row>
    <row r="141" spans="4:29" ht="23.5" customHeight="1" x14ac:dyDescent="0.3">
      <c r="D141" s="40" t="str">
        <f>AB142</f>
        <v>CTRAL. CÓRDOBA (ROS.)</v>
      </c>
      <c r="E141" s="40" t="s">
        <v>0</v>
      </c>
      <c r="F141" s="40" t="str">
        <f>AB145</f>
        <v>BERAZATEGUI</v>
      </c>
      <c r="G141" s="40"/>
      <c r="H141" s="40" t="str">
        <f>AB161</f>
        <v>J. UNIDA</v>
      </c>
      <c r="I141" s="40" t="s">
        <v>0</v>
      </c>
      <c r="J141" s="40" t="str">
        <f>AB158</f>
        <v>ARGENTINO (ROS.)</v>
      </c>
      <c r="AB141" s="47" t="str">
        <f>+IF(AB106&lt;&gt;" ",AB106,IF(AC106&lt;&gt;" ",AC106,"1"))</f>
        <v>MERCEDES</v>
      </c>
      <c r="AC141" s="48">
        <v>1</v>
      </c>
    </row>
    <row r="142" spans="4:29" ht="23.5" customHeight="1" x14ac:dyDescent="0.3">
      <c r="D142" s="40" t="str">
        <f>AB143</f>
        <v>PUERTO NUEVO</v>
      </c>
      <c r="E142" s="40" t="s">
        <v>0</v>
      </c>
      <c r="F142" s="40" t="str">
        <f>AB144</f>
        <v>LUGANO</v>
      </c>
      <c r="G142" s="40"/>
      <c r="H142" s="40" t="str">
        <f>AB160</f>
        <v>YUPANQUI</v>
      </c>
      <c r="I142" s="40" t="s">
        <v>0</v>
      </c>
      <c r="J142" s="40" t="str">
        <f>AB159</f>
        <v>CAMIONEROS</v>
      </c>
      <c r="AB142" s="47" t="str">
        <f>+IF(AB107&lt;&gt;" ",AB107,IF(AC107&lt;&gt;" ",AC107,"2"))</f>
        <v>CTRAL. CÓRDOBA (ROS.)</v>
      </c>
      <c r="AC142" s="48">
        <v>2</v>
      </c>
    </row>
    <row r="143" spans="4:29" ht="18.5" customHeight="1" x14ac:dyDescent="0.55000000000000004">
      <c r="D143" s="10"/>
      <c r="E143" s="10"/>
      <c r="F143" s="10"/>
      <c r="G143" s="10"/>
      <c r="H143" s="10"/>
      <c r="I143" s="10"/>
      <c r="J143" s="10"/>
      <c r="AB143" s="47" t="str">
        <f>+IF(AB108&lt;&gt;" ",AB108,IF(AC108&lt;&gt;" ",AC108,"3"))</f>
        <v>PUERTO NUEVO</v>
      </c>
      <c r="AC143" s="48">
        <v>3</v>
      </c>
    </row>
    <row r="144" spans="4:29" ht="23.5" customHeight="1" x14ac:dyDescent="0.4">
      <c r="D144" s="38" t="s">
        <v>99</v>
      </c>
      <c r="E144" s="38"/>
      <c r="F144" s="38"/>
      <c r="G144" s="39"/>
      <c r="H144" s="38" t="s">
        <v>99</v>
      </c>
      <c r="I144" s="38"/>
      <c r="J144" s="38"/>
      <c r="AB144" s="47" t="str">
        <f>+IF(AB109&lt;&gt;" ",AB109,IF(AC109&lt;&gt;" ",AC109,"4"))</f>
        <v>LUGANO</v>
      </c>
      <c r="AC144" s="48">
        <v>4</v>
      </c>
    </row>
    <row r="145" spans="4:29" ht="18.5" customHeight="1" x14ac:dyDescent="0.4">
      <c r="D145" s="39"/>
      <c r="E145" s="39"/>
      <c r="F145" s="39"/>
      <c r="G145" s="39"/>
      <c r="H145" s="39"/>
      <c r="I145" s="39"/>
      <c r="J145" s="39"/>
      <c r="AB145" s="47" t="str">
        <f>+IF(AB110&lt;&gt;" ",AB110,IF(AC110&lt;&gt;" ",AC110,"5"))</f>
        <v>BERAZATEGUI</v>
      </c>
      <c r="AC145" s="48">
        <v>5</v>
      </c>
    </row>
    <row r="146" spans="4:29" ht="23.5" customHeight="1" x14ac:dyDescent="0.3">
      <c r="D146" s="40" t="str">
        <f t="shared" ref="D146:D152" si="19">AB143</f>
        <v>PUERTO NUEVO</v>
      </c>
      <c r="E146" s="40"/>
      <c r="F146" s="40" t="str">
        <f>AB154</f>
        <v>LIBRE</v>
      </c>
      <c r="G146" s="40"/>
      <c r="H146" s="40" t="str">
        <f>AB170</f>
        <v>DEP. PARAGUAYO</v>
      </c>
      <c r="I146" s="40" t="s">
        <v>0</v>
      </c>
      <c r="J146" s="40" t="str">
        <f t="shared" ref="J146:J152" si="20">AB159</f>
        <v>CAMIONEROS</v>
      </c>
      <c r="AB146" s="47" t="str">
        <f>+IF(AB111&lt;&gt;" ",AB111,IF(AC111&lt;&gt;" ",AC111,"6"))</f>
        <v>ITUZAINGÓ</v>
      </c>
      <c r="AC146" s="48">
        <v>6</v>
      </c>
    </row>
    <row r="147" spans="4:29" ht="23.5" customHeight="1" x14ac:dyDescent="0.3">
      <c r="D147" s="40" t="str">
        <f t="shared" si="19"/>
        <v>LUGANO</v>
      </c>
      <c r="E147" s="40" t="s">
        <v>0</v>
      </c>
      <c r="F147" s="40" t="str">
        <f>AB142</f>
        <v>CTRAL. CÓRDOBA (ROS.)</v>
      </c>
      <c r="G147" s="40"/>
      <c r="H147" s="40" t="str">
        <f>AB158</f>
        <v>ARGENTINO (ROS.)</v>
      </c>
      <c r="I147" s="40" t="s">
        <v>0</v>
      </c>
      <c r="J147" s="40" t="str">
        <f t="shared" si="20"/>
        <v>YUPANQUI</v>
      </c>
      <c r="AB147" s="47" t="str">
        <f>+IF(AB112&lt;&gt;" ",AB112,IF(AC112&lt;&gt;" ",AC112,"7"))</f>
        <v>DEP. ESPAÑOL</v>
      </c>
      <c r="AC147" s="48">
        <v>7</v>
      </c>
    </row>
    <row r="148" spans="4:29" ht="23.5" customHeight="1" x14ac:dyDescent="0.3">
      <c r="D148" s="40" t="str">
        <f t="shared" si="19"/>
        <v>BERAZATEGUI</v>
      </c>
      <c r="E148" s="40" t="s">
        <v>0</v>
      </c>
      <c r="F148" s="40" t="str">
        <f>AB141</f>
        <v>MERCEDES</v>
      </c>
      <c r="G148" s="40"/>
      <c r="H148" s="40" t="str">
        <f>AB157</f>
        <v>LUJÁN</v>
      </c>
      <c r="I148" s="40" t="s">
        <v>0</v>
      </c>
      <c r="J148" s="40" t="str">
        <f t="shared" si="20"/>
        <v>J. UNIDA</v>
      </c>
      <c r="AB148" s="47" t="str">
        <f>+IF(AB113&lt;&gt;" ",AB113,IF(AC113&lt;&gt;" ",AC113,"8"))</f>
        <v>CLAYPOLE</v>
      </c>
      <c r="AC148" s="48">
        <v>8</v>
      </c>
    </row>
    <row r="149" spans="4:29" ht="23.5" customHeight="1" x14ac:dyDescent="0.3">
      <c r="D149" s="40" t="str">
        <f t="shared" si="19"/>
        <v>ITUZAINGÓ</v>
      </c>
      <c r="E149" s="40" t="s">
        <v>0</v>
      </c>
      <c r="F149" s="40" t="str">
        <f>AB153</f>
        <v>L.N. ALEM</v>
      </c>
      <c r="G149" s="40"/>
      <c r="H149" s="40" t="str">
        <f>AB169</f>
        <v>ATLAS</v>
      </c>
      <c r="I149" s="40" t="s">
        <v>0</v>
      </c>
      <c r="J149" s="40" t="str">
        <f t="shared" si="20"/>
        <v>REC. ESPAÑOL</v>
      </c>
      <c r="AB149" s="47" t="str">
        <f>+IF(AB114&lt;&gt;" ",AB114,IF(AC114&lt;&gt;" ",AC114,"9"))</f>
        <v>MUÑIZ</v>
      </c>
      <c r="AC149" s="48">
        <v>9</v>
      </c>
    </row>
    <row r="150" spans="4:29" ht="18.5" customHeight="1" x14ac:dyDescent="0.3">
      <c r="D150" s="40" t="str">
        <f t="shared" si="19"/>
        <v>DEP. ESPAÑOL</v>
      </c>
      <c r="E150" s="40" t="s">
        <v>0</v>
      </c>
      <c r="F150" s="40" t="str">
        <f>AB152</f>
        <v>DEF. DE CAMBACERES</v>
      </c>
      <c r="G150" s="40"/>
      <c r="H150" s="40" t="str">
        <f>AB168</f>
        <v>CAÑUELAS F.C.</v>
      </c>
      <c r="I150" s="40" t="s">
        <v>0</v>
      </c>
      <c r="J150" s="40" t="str">
        <f t="shared" si="20"/>
        <v>GRAL. LAMADRID</v>
      </c>
      <c r="AB150" s="47" t="str">
        <f>+IF(AB115&lt;&gt;" ",AB115,IF(AC115&lt;&gt;" ",AC115,"10"))</f>
        <v>J.J. DE URQUIZA</v>
      </c>
      <c r="AC150" s="48">
        <v>10</v>
      </c>
    </row>
    <row r="151" spans="4:29" ht="26" x14ac:dyDescent="0.3">
      <c r="D151" s="40" t="str">
        <f t="shared" si="19"/>
        <v>CLAYPOLE</v>
      </c>
      <c r="E151" s="40" t="s">
        <v>0</v>
      </c>
      <c r="F151" s="40" t="str">
        <f>AB151</f>
        <v>EL PORVENIR</v>
      </c>
      <c r="G151" s="40"/>
      <c r="H151" s="40" t="str">
        <f>AB167</f>
        <v>V. ARENAS</v>
      </c>
      <c r="I151" s="40" t="s">
        <v>0</v>
      </c>
      <c r="J151" s="40" t="str">
        <f t="shared" si="20"/>
        <v>ESTRELLA DEL SUR</v>
      </c>
      <c r="AB151" s="47" t="str">
        <f>+IF(AB116&lt;&gt;" ",AB116,IF(AC116&lt;&gt;" ",AC116,"11"))</f>
        <v>EL PORVENIR</v>
      </c>
      <c r="AC151" s="48">
        <v>11</v>
      </c>
    </row>
    <row r="152" spans="4:29" ht="18.5" customHeight="1" x14ac:dyDescent="0.3">
      <c r="D152" s="40" t="str">
        <f t="shared" si="19"/>
        <v>MUÑIZ</v>
      </c>
      <c r="E152" s="40" t="s">
        <v>0</v>
      </c>
      <c r="F152" s="40" t="str">
        <f>AB150</f>
        <v>J.J. DE URQUIZA</v>
      </c>
      <c r="G152" s="40"/>
      <c r="H152" s="40" t="str">
        <f>AB166</f>
        <v>CTRAL. BALLESTER</v>
      </c>
      <c r="I152" s="40" t="s">
        <v>0</v>
      </c>
      <c r="J152" s="40" t="str">
        <f t="shared" si="20"/>
        <v>SP. BARRACAS</v>
      </c>
      <c r="AB152" s="47" t="str">
        <f>+IF(AB117&lt;&gt;" ",AB117,IF(AC117&lt;&gt;" ",AC117,"12"))</f>
        <v>DEF. DE CAMBACERES</v>
      </c>
      <c r="AC152" s="48">
        <v>12</v>
      </c>
    </row>
    <row r="153" spans="4:29" ht="18.5" customHeight="1" x14ac:dyDescent="0.55000000000000004">
      <c r="D153" s="10"/>
      <c r="E153" s="10"/>
      <c r="F153" s="10"/>
      <c r="G153" s="10"/>
      <c r="H153" s="10"/>
      <c r="I153" s="10"/>
      <c r="J153" s="10"/>
      <c r="AB153" s="47" t="str">
        <f>+IF(AB118&lt;&gt;" ",AB118,IF(AC118&lt;&gt;" ",AC118,"13"))</f>
        <v>L.N. ALEM</v>
      </c>
      <c r="AC153" s="48">
        <v>13</v>
      </c>
    </row>
    <row r="154" spans="4:29" ht="23.5" customHeight="1" x14ac:dyDescent="0.4">
      <c r="D154" s="38" t="s">
        <v>100</v>
      </c>
      <c r="E154" s="38"/>
      <c r="F154" s="38"/>
      <c r="G154" s="39"/>
      <c r="H154" s="38" t="s">
        <v>100</v>
      </c>
      <c r="I154" s="38"/>
      <c r="J154" s="38"/>
      <c r="AB154" s="47" t="str">
        <f>+IF(AB119&lt;&gt;" ",AB119,IF(AC119&lt;&gt;" ",AC119,"14"))</f>
        <v>LIBRE</v>
      </c>
      <c r="AC154" s="48">
        <v>14</v>
      </c>
    </row>
    <row r="155" spans="4:29" ht="18.5" customHeight="1" x14ac:dyDescent="0.4">
      <c r="D155" s="39"/>
      <c r="E155" s="39"/>
      <c r="F155" s="39"/>
      <c r="G155" s="39"/>
      <c r="H155" s="39"/>
      <c r="I155" s="39"/>
      <c r="J155" s="39"/>
      <c r="AB155" s="47" t="str">
        <f>+IF(AB120&lt;&gt;" ",AB120,IF(AC120&lt;&gt;" ",AC120,"15"))</f>
        <v>15</v>
      </c>
      <c r="AC155" s="48">
        <v>15</v>
      </c>
    </row>
    <row r="156" spans="4:29" ht="23.5" customHeight="1" x14ac:dyDescent="0.3">
      <c r="D156" s="40" t="str">
        <f>AB154</f>
        <v>LIBRE</v>
      </c>
      <c r="E156" s="40"/>
      <c r="F156" s="40" t="str">
        <f>AB149</f>
        <v>MUÑIZ</v>
      </c>
      <c r="G156" s="40"/>
      <c r="H156" s="40" t="str">
        <f>AB165</f>
        <v>SP. BARRACAS</v>
      </c>
      <c r="I156" s="40" t="s">
        <v>0</v>
      </c>
      <c r="J156" s="40" t="str">
        <f>AB170</f>
        <v>DEP. PARAGUAYO</v>
      </c>
      <c r="AB156" s="47" t="str">
        <f>+IF(AB121&lt;&gt;" ",AB121,IF(AC121&lt;&gt;" ",AC121,"16"))</f>
        <v>16</v>
      </c>
      <c r="AC156" s="48">
        <v>16</v>
      </c>
    </row>
    <row r="157" spans="4:29" ht="23.5" customHeight="1" x14ac:dyDescent="0.3">
      <c r="D157" s="40" t="str">
        <f>AB150</f>
        <v>J.J. DE URQUIZA</v>
      </c>
      <c r="E157" s="40" t="s">
        <v>0</v>
      </c>
      <c r="F157" s="40" t="str">
        <f>AB148</f>
        <v>CLAYPOLE</v>
      </c>
      <c r="G157" s="40"/>
      <c r="H157" s="40" t="str">
        <f>AB164</f>
        <v>ESTRELLA DEL SUR</v>
      </c>
      <c r="I157" s="40" t="s">
        <v>0</v>
      </c>
      <c r="J157" s="40" t="str">
        <f>AB166</f>
        <v>CTRAL. BALLESTER</v>
      </c>
      <c r="AB157" s="47" t="str">
        <f>+IF(AD106&lt;&gt;" ",AD106,IF(AE106&lt;&gt;" ",AE106,"1"))</f>
        <v>LUJÁN</v>
      </c>
      <c r="AC157" s="48">
        <v>1</v>
      </c>
    </row>
    <row r="158" spans="4:29" ht="23.5" customHeight="1" x14ac:dyDescent="0.3">
      <c r="D158" s="40" t="str">
        <f>AB151</f>
        <v>EL PORVENIR</v>
      </c>
      <c r="E158" s="40" t="s">
        <v>0</v>
      </c>
      <c r="F158" s="40" t="str">
        <f>AB147</f>
        <v>DEP. ESPAÑOL</v>
      </c>
      <c r="G158" s="40"/>
      <c r="H158" s="40" t="str">
        <f>AB163</f>
        <v>GRAL. LAMADRID</v>
      </c>
      <c r="I158" s="40" t="s">
        <v>0</v>
      </c>
      <c r="J158" s="40" t="str">
        <f>AB167</f>
        <v>V. ARENAS</v>
      </c>
      <c r="AB158" s="47" t="str">
        <f>+IF(AD107&lt;&gt;" ",AD107,IF(AE107&lt;&gt;" ",AE107,"2"))</f>
        <v>ARGENTINO (ROS.)</v>
      </c>
      <c r="AC158" s="48">
        <v>2</v>
      </c>
    </row>
    <row r="159" spans="4:29" ht="23.5" customHeight="1" x14ac:dyDescent="0.3">
      <c r="D159" s="40" t="str">
        <f>AB152</f>
        <v>DEF. DE CAMBACERES</v>
      </c>
      <c r="E159" s="40" t="s">
        <v>0</v>
      </c>
      <c r="F159" s="40" t="str">
        <f>AB146</f>
        <v>ITUZAINGÓ</v>
      </c>
      <c r="G159" s="40"/>
      <c r="H159" s="40" t="str">
        <f>AB162</f>
        <v>REC. ESPAÑOL</v>
      </c>
      <c r="I159" s="40" t="s">
        <v>0</v>
      </c>
      <c r="J159" s="40" t="str">
        <f>AB168</f>
        <v>CAÑUELAS F.C.</v>
      </c>
      <c r="AB159" s="47" t="str">
        <f>+IF(AD108&lt;&gt;" ",AD108,IF(AE108&lt;&gt;" ",AE108,"3"))</f>
        <v>CAMIONEROS</v>
      </c>
      <c r="AC159" s="48">
        <v>3</v>
      </c>
    </row>
    <row r="160" spans="4:29" ht="18.5" customHeight="1" x14ac:dyDescent="0.3">
      <c r="D160" s="40" t="str">
        <f>AB153</f>
        <v>L.N. ALEM</v>
      </c>
      <c r="E160" s="40" t="s">
        <v>0</v>
      </c>
      <c r="F160" s="40" t="str">
        <f>AB145</f>
        <v>BERAZATEGUI</v>
      </c>
      <c r="G160" s="40"/>
      <c r="H160" s="40" t="str">
        <f>AB161</f>
        <v>J. UNIDA</v>
      </c>
      <c r="I160" s="40" t="s">
        <v>0</v>
      </c>
      <c r="J160" s="40" t="str">
        <f>AB169</f>
        <v>ATLAS</v>
      </c>
      <c r="AB160" s="47" t="str">
        <f>+IF(AD109&lt;&gt;" ",AD109,IF(AE109&lt;&gt;" ",AE109,"4"))</f>
        <v>YUPANQUI</v>
      </c>
      <c r="AC160" s="48">
        <v>4</v>
      </c>
    </row>
    <row r="161" spans="4:29" ht="26" x14ac:dyDescent="0.3">
      <c r="D161" s="40" t="str">
        <f>AB141</f>
        <v>MERCEDES</v>
      </c>
      <c r="E161" s="40" t="s">
        <v>0</v>
      </c>
      <c r="F161" s="40" t="str">
        <f>AB144</f>
        <v>LUGANO</v>
      </c>
      <c r="G161" s="40"/>
      <c r="H161" s="40" t="str">
        <f>AB160</f>
        <v>YUPANQUI</v>
      </c>
      <c r="I161" s="40" t="s">
        <v>0</v>
      </c>
      <c r="J161" s="40" t="str">
        <f>AB157</f>
        <v>LUJÁN</v>
      </c>
      <c r="AB161" s="47" t="str">
        <f>+IF(AD110&lt;&gt;" ",AD110,IF(AE110&lt;&gt;" ",AE110,"5"))</f>
        <v>J. UNIDA</v>
      </c>
      <c r="AC161" s="48">
        <v>5</v>
      </c>
    </row>
    <row r="162" spans="4:29" ht="18.5" customHeight="1" x14ac:dyDescent="0.3">
      <c r="D162" s="40" t="str">
        <f>AB142</f>
        <v>CTRAL. CÓRDOBA (ROS.)</v>
      </c>
      <c r="E162" s="40" t="s">
        <v>0</v>
      </c>
      <c r="F162" s="40" t="str">
        <f>AB143</f>
        <v>PUERTO NUEVO</v>
      </c>
      <c r="G162" s="40"/>
      <c r="H162" s="40" t="str">
        <f>AB159</f>
        <v>CAMIONEROS</v>
      </c>
      <c r="I162" s="40" t="s">
        <v>0</v>
      </c>
      <c r="J162" s="40" t="str">
        <f>AB158</f>
        <v>ARGENTINO (ROS.)</v>
      </c>
      <c r="AB162" s="47" t="str">
        <f>+IF(AD111&lt;&gt;" ",AD111,IF(AE111&lt;&gt;" ",AE111,"6"))</f>
        <v>REC. ESPAÑOL</v>
      </c>
      <c r="AC162" s="48">
        <v>6</v>
      </c>
    </row>
    <row r="163" spans="4:29" ht="18.5" customHeight="1" x14ac:dyDescent="0.55000000000000004">
      <c r="D163" s="10"/>
      <c r="E163" s="10"/>
      <c r="F163" s="10"/>
      <c r="G163" s="10"/>
      <c r="H163" s="10"/>
      <c r="I163" s="10"/>
      <c r="J163" s="10"/>
      <c r="AB163" s="47" t="str">
        <f>+IF(AD112&lt;&gt;" ",AD112,IF(AE112&lt;&gt;" ",AE112,"7"))</f>
        <v>GRAL. LAMADRID</v>
      </c>
      <c r="AC163" s="48">
        <v>7</v>
      </c>
    </row>
    <row r="164" spans="4:29" ht="23.5" customHeight="1" x14ac:dyDescent="0.4">
      <c r="D164" s="38" t="s">
        <v>101</v>
      </c>
      <c r="E164" s="38"/>
      <c r="F164" s="38"/>
      <c r="G164" s="39"/>
      <c r="H164" s="38" t="s">
        <v>101</v>
      </c>
      <c r="I164" s="38"/>
      <c r="J164" s="38"/>
      <c r="AB164" s="47" t="str">
        <f>+IF(AD113&lt;&gt;" ",AD113,IF(AE113&lt;&gt;" ",AE113,"8"))</f>
        <v>ESTRELLA DEL SUR</v>
      </c>
      <c r="AC164" s="48">
        <v>8</v>
      </c>
    </row>
    <row r="165" spans="4:29" ht="18.5" customHeight="1" x14ac:dyDescent="0.4">
      <c r="D165" s="39"/>
      <c r="E165" s="39"/>
      <c r="F165" s="39"/>
      <c r="G165" s="39"/>
      <c r="H165" s="39"/>
      <c r="I165" s="39"/>
      <c r="J165" s="39"/>
      <c r="AB165" s="47" t="str">
        <f>+IF(AD114&lt;&gt;" ",AD114,IF(AE114&lt;&gt;" ",AE114,"9"))</f>
        <v>SP. BARRACAS</v>
      </c>
      <c r="AC165" s="48">
        <v>9</v>
      </c>
    </row>
    <row r="166" spans="4:29" ht="23.5" customHeight="1" x14ac:dyDescent="0.3">
      <c r="D166" s="40" t="str">
        <f t="shared" ref="D166:D172" si="21">AB142</f>
        <v>CTRAL. CÓRDOBA (ROS.)</v>
      </c>
      <c r="E166" s="40"/>
      <c r="F166" s="40" t="str">
        <f>AB154</f>
        <v>LIBRE</v>
      </c>
      <c r="G166" s="40"/>
      <c r="H166" s="40" t="str">
        <f>AB170</f>
        <v>DEP. PARAGUAYO</v>
      </c>
      <c r="I166" s="40" t="s">
        <v>0</v>
      </c>
      <c r="J166" s="40" t="str">
        <f t="shared" ref="J166:J172" si="22">AB158</f>
        <v>ARGENTINO (ROS.)</v>
      </c>
      <c r="AB166" s="47" t="str">
        <f>+IF(AD115&lt;&gt;" ",AD115,IF(AE115&lt;&gt;" ",AE115,"10"))</f>
        <v>CTRAL. BALLESTER</v>
      </c>
      <c r="AC166" s="48">
        <v>10</v>
      </c>
    </row>
    <row r="167" spans="4:29" ht="23.5" customHeight="1" x14ac:dyDescent="0.3">
      <c r="D167" s="40" t="str">
        <f t="shared" si="21"/>
        <v>PUERTO NUEVO</v>
      </c>
      <c r="E167" s="40" t="s">
        <v>0</v>
      </c>
      <c r="F167" s="40" t="str">
        <f>AB141</f>
        <v>MERCEDES</v>
      </c>
      <c r="G167" s="40"/>
      <c r="H167" s="40" t="str">
        <f>AB157</f>
        <v>LUJÁN</v>
      </c>
      <c r="I167" s="40" t="s">
        <v>0</v>
      </c>
      <c r="J167" s="40" t="str">
        <f t="shared" si="22"/>
        <v>CAMIONEROS</v>
      </c>
      <c r="AB167" s="47" t="str">
        <f>+IF(AD116&lt;&gt;" ",AD116,IF(AE116&lt;&gt;" ",AE116,"11"))</f>
        <v>V. ARENAS</v>
      </c>
      <c r="AC167" s="48">
        <v>11</v>
      </c>
    </row>
    <row r="168" spans="4:29" ht="23.5" customHeight="1" x14ac:dyDescent="0.3">
      <c r="D168" s="40" t="str">
        <f t="shared" si="21"/>
        <v>LUGANO</v>
      </c>
      <c r="E168" s="40" t="s">
        <v>0</v>
      </c>
      <c r="F168" s="40" t="str">
        <f>AB153</f>
        <v>L.N. ALEM</v>
      </c>
      <c r="G168" s="40"/>
      <c r="H168" s="40" t="str">
        <f>AB169</f>
        <v>ATLAS</v>
      </c>
      <c r="I168" s="40" t="s">
        <v>0</v>
      </c>
      <c r="J168" s="40" t="str">
        <f t="shared" si="22"/>
        <v>YUPANQUI</v>
      </c>
      <c r="AB168" s="47" t="str">
        <f>+IF(AD117&lt;&gt;" ",AD117,IF(AE117&lt;&gt;" ",AE117,"12"))</f>
        <v>CAÑUELAS F.C.</v>
      </c>
      <c r="AC168" s="48">
        <v>12</v>
      </c>
    </row>
    <row r="169" spans="4:29" ht="23.5" customHeight="1" x14ac:dyDescent="0.3">
      <c r="D169" s="40" t="str">
        <f t="shared" si="21"/>
        <v>BERAZATEGUI</v>
      </c>
      <c r="E169" s="40" t="s">
        <v>0</v>
      </c>
      <c r="F169" s="40" t="str">
        <f>AB152</f>
        <v>DEF. DE CAMBACERES</v>
      </c>
      <c r="G169" s="40"/>
      <c r="H169" s="40" t="str">
        <f>AB168</f>
        <v>CAÑUELAS F.C.</v>
      </c>
      <c r="I169" s="40" t="s">
        <v>0</v>
      </c>
      <c r="J169" s="40" t="str">
        <f t="shared" si="22"/>
        <v>J. UNIDA</v>
      </c>
      <c r="AB169" s="47" t="str">
        <f>+IF(AD118&lt;&gt;" ",AD118,IF(AE118&lt;&gt;" ",AE118,"13"))</f>
        <v>ATLAS</v>
      </c>
      <c r="AC169" s="48">
        <v>13</v>
      </c>
    </row>
    <row r="170" spans="4:29" ht="18.5" customHeight="1" x14ac:dyDescent="0.3">
      <c r="D170" s="40" t="str">
        <f t="shared" si="21"/>
        <v>ITUZAINGÓ</v>
      </c>
      <c r="E170" s="40" t="s">
        <v>0</v>
      </c>
      <c r="F170" s="40" t="str">
        <f>AB151</f>
        <v>EL PORVENIR</v>
      </c>
      <c r="G170" s="40"/>
      <c r="H170" s="40" t="str">
        <f>AB167</f>
        <v>V. ARENAS</v>
      </c>
      <c r="I170" s="40" t="s">
        <v>0</v>
      </c>
      <c r="J170" s="40" t="str">
        <f t="shared" si="22"/>
        <v>REC. ESPAÑOL</v>
      </c>
      <c r="AB170" s="47" t="str">
        <f>+IF(AD119&lt;&gt;" ",AD119,IF(AE119&lt;&gt;" ",AE119,"14"))</f>
        <v>DEP. PARAGUAYO</v>
      </c>
      <c r="AC170" s="48">
        <v>14</v>
      </c>
    </row>
    <row r="171" spans="4:29" ht="26" x14ac:dyDescent="0.3">
      <c r="D171" s="40" t="str">
        <f t="shared" si="21"/>
        <v>DEP. ESPAÑOL</v>
      </c>
      <c r="E171" s="40" t="s">
        <v>0</v>
      </c>
      <c r="F171" s="40" t="str">
        <f>AB150</f>
        <v>J.J. DE URQUIZA</v>
      </c>
      <c r="G171" s="40"/>
      <c r="H171" s="40" t="str">
        <f>AB166</f>
        <v>CTRAL. BALLESTER</v>
      </c>
      <c r="I171" s="40" t="s">
        <v>0</v>
      </c>
      <c r="J171" s="40" t="str">
        <f t="shared" si="22"/>
        <v>GRAL. LAMADRID</v>
      </c>
      <c r="AB171" s="47" t="str">
        <f>+IF(AD120&lt;&gt;" ",AD120,IF(AE120&lt;&gt;" ",AE120,"15"))</f>
        <v>15</v>
      </c>
      <c r="AC171" s="48">
        <v>15</v>
      </c>
    </row>
    <row r="172" spans="4:29" ht="18.5" customHeight="1" x14ac:dyDescent="0.3">
      <c r="D172" s="40" t="str">
        <f t="shared" si="21"/>
        <v>CLAYPOLE</v>
      </c>
      <c r="E172" s="40" t="s">
        <v>0</v>
      </c>
      <c r="F172" s="40" t="str">
        <f>AB149</f>
        <v>MUÑIZ</v>
      </c>
      <c r="G172" s="40"/>
      <c r="H172" s="40" t="str">
        <f>AB165</f>
        <v>SP. BARRACAS</v>
      </c>
      <c r="I172" s="40" t="s">
        <v>0</v>
      </c>
      <c r="J172" s="40" t="str">
        <f t="shared" si="22"/>
        <v>ESTRELLA DEL SUR</v>
      </c>
      <c r="AB172" s="47" t="str">
        <f>+IF(AD121&lt;&gt;" ",AD121,IF(AE121&lt;&gt;" ",AE121,"16"))</f>
        <v>16</v>
      </c>
      <c r="AC172" s="48">
        <v>16</v>
      </c>
    </row>
    <row r="173" spans="4:29" ht="18.5" customHeight="1" x14ac:dyDescent="0.55000000000000004">
      <c r="D173" s="10"/>
      <c r="E173" s="10"/>
      <c r="F173" s="10"/>
      <c r="G173" s="10"/>
      <c r="H173" s="10"/>
      <c r="I173" s="10"/>
      <c r="J173" s="10"/>
    </row>
    <row r="174" spans="4:29" ht="23.5" customHeight="1" x14ac:dyDescent="0.4">
      <c r="D174" s="38" t="s">
        <v>102</v>
      </c>
      <c r="E174" s="38"/>
      <c r="F174" s="38"/>
      <c r="G174" s="39"/>
      <c r="H174" s="38" t="s">
        <v>102</v>
      </c>
      <c r="I174" s="38"/>
      <c r="J174" s="38"/>
    </row>
    <row r="175" spans="4:29" ht="18.5" customHeight="1" x14ac:dyDescent="0.4">
      <c r="D175" s="39"/>
      <c r="E175" s="39"/>
      <c r="F175" s="39"/>
      <c r="G175" s="39"/>
      <c r="H175" s="39"/>
      <c r="I175" s="39"/>
      <c r="J175" s="39"/>
    </row>
    <row r="176" spans="4:29" ht="23.5" customHeight="1" x14ac:dyDescent="0.3">
      <c r="D176" s="40" t="str">
        <f>AB154</f>
        <v>LIBRE</v>
      </c>
      <c r="E176" s="40"/>
      <c r="F176" s="40" t="str">
        <f>AB148</f>
        <v>CLAYPOLE</v>
      </c>
      <c r="G176" s="40"/>
      <c r="H176" s="40" t="str">
        <f>AB164</f>
        <v>ESTRELLA DEL SUR</v>
      </c>
      <c r="I176" s="40" t="s">
        <v>0</v>
      </c>
      <c r="J176" s="40" t="str">
        <f>AB170</f>
        <v>DEP. PARAGUAYO</v>
      </c>
    </row>
    <row r="177" spans="4:11" ht="23.5" customHeight="1" x14ac:dyDescent="0.3">
      <c r="D177" s="40" t="str">
        <f>AB149</f>
        <v>MUÑIZ</v>
      </c>
      <c r="E177" s="40" t="s">
        <v>0</v>
      </c>
      <c r="F177" s="40" t="str">
        <f>AB147</f>
        <v>DEP. ESPAÑOL</v>
      </c>
      <c r="G177" s="40"/>
      <c r="H177" s="40" t="str">
        <f>AB163</f>
        <v>GRAL. LAMADRID</v>
      </c>
      <c r="I177" s="40" t="s">
        <v>0</v>
      </c>
      <c r="J177" s="40" t="str">
        <f>AB165</f>
        <v>SP. BARRACAS</v>
      </c>
    </row>
    <row r="178" spans="4:11" ht="23.5" customHeight="1" x14ac:dyDescent="0.3">
      <c r="D178" s="40" t="str">
        <f>AB150</f>
        <v>J.J. DE URQUIZA</v>
      </c>
      <c r="E178" s="40" t="s">
        <v>0</v>
      </c>
      <c r="F178" s="40" t="str">
        <f>AB146</f>
        <v>ITUZAINGÓ</v>
      </c>
      <c r="G178" s="40"/>
      <c r="H178" s="40" t="str">
        <f>AB162</f>
        <v>REC. ESPAÑOL</v>
      </c>
      <c r="I178" s="40" t="s">
        <v>0</v>
      </c>
      <c r="J178" s="40" t="str">
        <f>AB166</f>
        <v>CTRAL. BALLESTER</v>
      </c>
    </row>
    <row r="179" spans="4:11" ht="23.5" customHeight="1" x14ac:dyDescent="0.3">
      <c r="D179" s="40" t="str">
        <f>AB151</f>
        <v>EL PORVENIR</v>
      </c>
      <c r="E179" s="40" t="s">
        <v>0</v>
      </c>
      <c r="F179" s="40" t="str">
        <f>AB145</f>
        <v>BERAZATEGUI</v>
      </c>
      <c r="G179" s="40"/>
      <c r="H179" s="40" t="str">
        <f>AB161</f>
        <v>J. UNIDA</v>
      </c>
      <c r="I179" s="40" t="s">
        <v>0</v>
      </c>
      <c r="J179" s="40" t="str">
        <f>AB167</f>
        <v>V. ARENAS</v>
      </c>
    </row>
    <row r="180" spans="4:11" ht="18.5" customHeight="1" x14ac:dyDescent="0.3">
      <c r="D180" s="40" t="str">
        <f>AB152</f>
        <v>DEF. DE CAMBACERES</v>
      </c>
      <c r="E180" s="40" t="s">
        <v>0</v>
      </c>
      <c r="F180" s="40" t="str">
        <f>AB144</f>
        <v>LUGANO</v>
      </c>
      <c r="G180" s="40"/>
      <c r="H180" s="40" t="str">
        <f>AB160</f>
        <v>YUPANQUI</v>
      </c>
      <c r="I180" s="40" t="s">
        <v>0</v>
      </c>
      <c r="J180" s="40" t="str">
        <f>AB168</f>
        <v>CAÑUELAS F.C.</v>
      </c>
    </row>
    <row r="181" spans="4:11" ht="26" x14ac:dyDescent="0.3">
      <c r="D181" s="40" t="str">
        <f>AB153</f>
        <v>L.N. ALEM</v>
      </c>
      <c r="E181" s="40" t="s">
        <v>0</v>
      </c>
      <c r="F181" s="40" t="str">
        <f>AB143</f>
        <v>PUERTO NUEVO</v>
      </c>
      <c r="G181" s="40"/>
      <c r="H181" s="40" t="str">
        <f>AB159</f>
        <v>CAMIONEROS</v>
      </c>
      <c r="I181" s="40" t="s">
        <v>0</v>
      </c>
      <c r="J181" s="40" t="str">
        <f>AB169</f>
        <v>ATLAS</v>
      </c>
    </row>
    <row r="182" spans="4:11" ht="18.5" customHeight="1" x14ac:dyDescent="0.3">
      <c r="D182" s="40" t="str">
        <f>AB141</f>
        <v>MERCEDES</v>
      </c>
      <c r="E182" s="40" t="s">
        <v>0</v>
      </c>
      <c r="F182" s="40" t="str">
        <f>AB142</f>
        <v>CTRAL. CÓRDOBA (ROS.)</v>
      </c>
      <c r="G182" s="40"/>
      <c r="H182" s="40" t="str">
        <f>AB158</f>
        <v>ARGENTINO (ROS.)</v>
      </c>
      <c r="I182" s="40" t="s">
        <v>0</v>
      </c>
      <c r="J182" s="40" t="str">
        <f>AB157</f>
        <v>LUJÁN</v>
      </c>
    </row>
    <row r="183" spans="4:11" ht="18.5" customHeight="1" x14ac:dyDescent="0.55000000000000004">
      <c r="D183" s="10"/>
      <c r="E183" s="10"/>
      <c r="F183" s="10"/>
      <c r="G183" s="10"/>
      <c r="H183" s="10"/>
      <c r="I183" s="10"/>
      <c r="J183" s="10"/>
    </row>
    <row r="184" spans="4:11" ht="23.5" customHeight="1" x14ac:dyDescent="0.4">
      <c r="D184" s="38" t="s">
        <v>103</v>
      </c>
      <c r="E184" s="38"/>
      <c r="F184" s="38"/>
      <c r="G184" s="39"/>
      <c r="H184" s="38" t="s">
        <v>103</v>
      </c>
      <c r="I184" s="38"/>
      <c r="J184" s="38"/>
    </row>
    <row r="185" spans="4:11" ht="18.5" customHeight="1" x14ac:dyDescent="0.4">
      <c r="D185" s="39"/>
      <c r="E185" s="39"/>
      <c r="F185" s="39"/>
      <c r="G185" s="39"/>
      <c r="H185" s="39"/>
      <c r="I185" s="39"/>
      <c r="J185" s="39"/>
    </row>
    <row r="186" spans="4:11" ht="23.5" customHeight="1" x14ac:dyDescent="0.3">
      <c r="D186" s="40" t="str">
        <f t="shared" ref="D186:D192" si="23">AB141</f>
        <v>MERCEDES</v>
      </c>
      <c r="E186" s="40"/>
      <c r="F186" s="40" t="str">
        <f>AB154</f>
        <v>LIBRE</v>
      </c>
      <c r="G186" s="40"/>
      <c r="H186" s="40" t="str">
        <f>AB170</f>
        <v>DEP. PARAGUAYO</v>
      </c>
      <c r="I186" s="40" t="s">
        <v>0</v>
      </c>
      <c r="J186" s="40" t="str">
        <f t="shared" ref="J186:J192" si="24">AB157</f>
        <v>LUJÁN</v>
      </c>
    </row>
    <row r="187" spans="4:11" ht="23.5" customHeight="1" x14ac:dyDescent="0.3">
      <c r="D187" s="40" t="str">
        <f t="shared" si="23"/>
        <v>CTRAL. CÓRDOBA (ROS.)</v>
      </c>
      <c r="E187" s="40" t="s">
        <v>0</v>
      </c>
      <c r="F187" s="40" t="str">
        <f>AB153</f>
        <v>L.N. ALEM</v>
      </c>
      <c r="G187" s="40"/>
      <c r="H187" s="40" t="str">
        <f>AB169</f>
        <v>ATLAS</v>
      </c>
      <c r="I187" s="40" t="s">
        <v>0</v>
      </c>
      <c r="J187" s="40" t="str">
        <f t="shared" si="24"/>
        <v>ARGENTINO (ROS.)</v>
      </c>
    </row>
    <row r="188" spans="4:11" ht="23.5" customHeight="1" x14ac:dyDescent="0.3">
      <c r="D188" s="40" t="str">
        <f t="shared" si="23"/>
        <v>PUERTO NUEVO</v>
      </c>
      <c r="E188" s="40" t="s">
        <v>0</v>
      </c>
      <c r="F188" s="40" t="str">
        <f>AB152</f>
        <v>DEF. DE CAMBACERES</v>
      </c>
      <c r="G188" s="40"/>
      <c r="H188" s="40" t="str">
        <f>AB168</f>
        <v>CAÑUELAS F.C.</v>
      </c>
      <c r="I188" s="40" t="s">
        <v>0</v>
      </c>
      <c r="J188" s="40" t="str">
        <f t="shared" si="24"/>
        <v>CAMIONEROS</v>
      </c>
    </row>
    <row r="189" spans="4:11" ht="23.5" customHeight="1" x14ac:dyDescent="0.3">
      <c r="D189" s="40" t="str">
        <f t="shared" si="23"/>
        <v>LUGANO</v>
      </c>
      <c r="E189" s="40" t="s">
        <v>0</v>
      </c>
      <c r="F189" s="40" t="str">
        <f>AB151</f>
        <v>EL PORVENIR</v>
      </c>
      <c r="G189" s="40"/>
      <c r="H189" s="40" t="str">
        <f>AB167</f>
        <v>V. ARENAS</v>
      </c>
      <c r="I189" s="40" t="s">
        <v>0</v>
      </c>
      <c r="J189" s="40" t="str">
        <f t="shared" si="24"/>
        <v>YUPANQUI</v>
      </c>
    </row>
    <row r="190" spans="4:11" ht="18.5" customHeight="1" x14ac:dyDescent="0.3">
      <c r="D190" s="40" t="str">
        <f t="shared" si="23"/>
        <v>BERAZATEGUI</v>
      </c>
      <c r="E190" s="40" t="s">
        <v>0</v>
      </c>
      <c r="F190" s="40" t="str">
        <f>AB150</f>
        <v>J.J. DE URQUIZA</v>
      </c>
      <c r="G190" s="40"/>
      <c r="H190" s="40" t="str">
        <f>AB166</f>
        <v>CTRAL. BALLESTER</v>
      </c>
      <c r="I190" s="40" t="s">
        <v>0</v>
      </c>
      <c r="J190" s="40" t="str">
        <f t="shared" si="24"/>
        <v>J. UNIDA</v>
      </c>
    </row>
    <row r="191" spans="4:11" ht="26" x14ac:dyDescent="0.3">
      <c r="D191" s="40" t="str">
        <f t="shared" si="23"/>
        <v>ITUZAINGÓ</v>
      </c>
      <c r="E191" s="40" t="s">
        <v>0</v>
      </c>
      <c r="F191" s="40" t="str">
        <f>AB149</f>
        <v>MUÑIZ</v>
      </c>
      <c r="G191" s="40"/>
      <c r="H191" s="40" t="str">
        <f>AB165</f>
        <v>SP. BARRACAS</v>
      </c>
      <c r="I191" s="40" t="s">
        <v>0</v>
      </c>
      <c r="J191" s="40" t="str">
        <f t="shared" si="24"/>
        <v>REC. ESPAÑOL</v>
      </c>
      <c r="K191" s="21"/>
    </row>
    <row r="192" spans="4:11" ht="18.5" customHeight="1" x14ac:dyDescent="0.3">
      <c r="D192" s="40" t="str">
        <f t="shared" si="23"/>
        <v>DEP. ESPAÑOL</v>
      </c>
      <c r="E192" s="40" t="s">
        <v>0</v>
      </c>
      <c r="F192" s="40" t="str">
        <f>AB148</f>
        <v>CLAYPOLE</v>
      </c>
      <c r="G192" s="40"/>
      <c r="H192" s="40" t="str">
        <f>AB164</f>
        <v>ESTRELLA DEL SUR</v>
      </c>
      <c r="I192" s="40" t="s">
        <v>0</v>
      </c>
      <c r="J192" s="40" t="str">
        <f t="shared" si="24"/>
        <v>GRAL. LAMADRID</v>
      </c>
      <c r="K192" s="21"/>
    </row>
    <row r="193" spans="4:11" ht="18.5" customHeight="1" x14ac:dyDescent="0.55000000000000004">
      <c r="D193" s="10"/>
      <c r="E193" s="10"/>
      <c r="F193" s="10"/>
      <c r="G193" s="10"/>
      <c r="H193" s="10"/>
      <c r="I193" s="10"/>
      <c r="J193" s="10"/>
      <c r="K193" s="21"/>
    </row>
    <row r="194" spans="4:11" ht="23.5" customHeight="1" x14ac:dyDescent="0.4">
      <c r="D194" s="38" t="s">
        <v>104</v>
      </c>
      <c r="E194" s="38"/>
      <c r="F194" s="38"/>
      <c r="G194" s="39"/>
      <c r="H194" s="38" t="s">
        <v>104</v>
      </c>
      <c r="I194" s="38"/>
      <c r="J194" s="38"/>
      <c r="K194" s="21"/>
    </row>
    <row r="195" spans="4:11" ht="18.5" customHeight="1" x14ac:dyDescent="0.4">
      <c r="D195" s="39"/>
      <c r="E195" s="39"/>
      <c r="F195" s="39"/>
      <c r="G195" s="39"/>
      <c r="H195" s="39"/>
      <c r="I195" s="39"/>
      <c r="J195" s="39"/>
      <c r="K195" s="21"/>
    </row>
    <row r="196" spans="4:11" ht="23.5" customHeight="1" x14ac:dyDescent="0.3">
      <c r="D196" s="40" t="str">
        <f>AB154</f>
        <v>LIBRE</v>
      </c>
      <c r="E196" s="40"/>
      <c r="F196" s="40" t="str">
        <f>AB147</f>
        <v>DEP. ESPAÑOL</v>
      </c>
      <c r="G196" s="40"/>
      <c r="H196" s="40" t="str">
        <f>AB163</f>
        <v>GRAL. LAMADRID</v>
      </c>
      <c r="I196" s="40" t="s">
        <v>0</v>
      </c>
      <c r="J196" s="40" t="str">
        <f>AB170</f>
        <v>DEP. PARAGUAYO</v>
      </c>
      <c r="K196" s="21"/>
    </row>
    <row r="197" spans="4:11" ht="23.5" customHeight="1" x14ac:dyDescent="0.3">
      <c r="D197" s="40" t="str">
        <f t="shared" ref="D197:D202" si="25">AB148</f>
        <v>CLAYPOLE</v>
      </c>
      <c r="E197" s="40" t="s">
        <v>0</v>
      </c>
      <c r="F197" s="40" t="str">
        <f>AB146</f>
        <v>ITUZAINGÓ</v>
      </c>
      <c r="G197" s="40"/>
      <c r="H197" s="40" t="str">
        <f>AB162</f>
        <v>REC. ESPAÑOL</v>
      </c>
      <c r="I197" s="40" t="s">
        <v>0</v>
      </c>
      <c r="J197" s="40" t="str">
        <f t="shared" ref="J197:J202" si="26">AB164</f>
        <v>ESTRELLA DEL SUR</v>
      </c>
      <c r="K197" s="21"/>
    </row>
    <row r="198" spans="4:11" ht="23.5" customHeight="1" x14ac:dyDescent="0.3">
      <c r="D198" s="40" t="str">
        <f t="shared" si="25"/>
        <v>MUÑIZ</v>
      </c>
      <c r="E198" s="40" t="s">
        <v>0</v>
      </c>
      <c r="F198" s="40" t="str">
        <f>AB145</f>
        <v>BERAZATEGUI</v>
      </c>
      <c r="G198" s="40"/>
      <c r="H198" s="40" t="str">
        <f>AB161</f>
        <v>J. UNIDA</v>
      </c>
      <c r="I198" s="40" t="s">
        <v>0</v>
      </c>
      <c r="J198" s="40" t="str">
        <f t="shared" si="26"/>
        <v>SP. BARRACAS</v>
      </c>
      <c r="K198" s="21"/>
    </row>
    <row r="199" spans="4:11" ht="23.5" customHeight="1" x14ac:dyDescent="0.3">
      <c r="D199" s="40" t="str">
        <f t="shared" si="25"/>
        <v>J.J. DE URQUIZA</v>
      </c>
      <c r="E199" s="40" t="s">
        <v>0</v>
      </c>
      <c r="F199" s="40" t="str">
        <f>AB144</f>
        <v>LUGANO</v>
      </c>
      <c r="G199" s="40"/>
      <c r="H199" s="40" t="str">
        <f>AB160</f>
        <v>YUPANQUI</v>
      </c>
      <c r="I199" s="40" t="s">
        <v>0</v>
      </c>
      <c r="J199" s="40" t="str">
        <f t="shared" si="26"/>
        <v>CTRAL. BALLESTER</v>
      </c>
      <c r="K199" s="21"/>
    </row>
    <row r="200" spans="4:11" ht="18.5" customHeight="1" x14ac:dyDescent="0.3">
      <c r="D200" s="40" t="str">
        <f t="shared" si="25"/>
        <v>EL PORVENIR</v>
      </c>
      <c r="E200" s="40" t="s">
        <v>0</v>
      </c>
      <c r="F200" s="40" t="str">
        <f>AB143</f>
        <v>PUERTO NUEVO</v>
      </c>
      <c r="G200" s="40"/>
      <c r="H200" s="40" t="str">
        <f>AB159</f>
        <v>CAMIONEROS</v>
      </c>
      <c r="I200" s="40" t="s">
        <v>0</v>
      </c>
      <c r="J200" s="40" t="str">
        <f t="shared" si="26"/>
        <v>V. ARENAS</v>
      </c>
      <c r="K200" s="21"/>
    </row>
    <row r="201" spans="4:11" ht="26" x14ac:dyDescent="0.3">
      <c r="D201" s="40" t="str">
        <f t="shared" si="25"/>
        <v>DEF. DE CAMBACERES</v>
      </c>
      <c r="E201" s="40" t="s">
        <v>0</v>
      </c>
      <c r="F201" s="40" t="str">
        <f>AB142</f>
        <v>CTRAL. CÓRDOBA (ROS.)</v>
      </c>
      <c r="G201" s="40"/>
      <c r="H201" s="40" t="str">
        <f>AB158</f>
        <v>ARGENTINO (ROS.)</v>
      </c>
      <c r="I201" s="40" t="s">
        <v>0</v>
      </c>
      <c r="J201" s="40" t="str">
        <f t="shared" si="26"/>
        <v>CAÑUELAS F.C.</v>
      </c>
      <c r="K201" s="21"/>
    </row>
    <row r="202" spans="4:11" ht="18.5" customHeight="1" x14ac:dyDescent="0.3">
      <c r="D202" s="40" t="str">
        <f t="shared" si="25"/>
        <v>L.N. ALEM</v>
      </c>
      <c r="E202" s="40" t="s">
        <v>0</v>
      </c>
      <c r="F202" s="40" t="str">
        <f>AB141</f>
        <v>MERCEDES</v>
      </c>
      <c r="G202" s="40"/>
      <c r="H202" s="40" t="str">
        <f>AB157</f>
        <v>LUJÁN</v>
      </c>
      <c r="I202" s="40" t="s">
        <v>0</v>
      </c>
      <c r="J202" s="40" t="str">
        <f t="shared" si="26"/>
        <v>ATLAS</v>
      </c>
      <c r="K202" s="21"/>
    </row>
    <row r="203" spans="4:11" ht="18.5" customHeight="1" x14ac:dyDescent="0.4">
      <c r="D203" s="39"/>
      <c r="E203" s="39"/>
      <c r="F203" s="39"/>
      <c r="G203" s="39"/>
      <c r="H203" s="39"/>
      <c r="I203" s="39"/>
      <c r="J203" s="39"/>
      <c r="K203" s="21"/>
    </row>
    <row r="204" spans="4:11" ht="23.5" customHeight="1" x14ac:dyDescent="0.4">
      <c r="D204" s="38" t="s">
        <v>79</v>
      </c>
      <c r="E204" s="38"/>
      <c r="F204" s="38"/>
      <c r="G204" s="39"/>
      <c r="H204" s="38" t="s">
        <v>79</v>
      </c>
      <c r="I204" s="38"/>
      <c r="J204" s="38"/>
      <c r="K204" s="21"/>
    </row>
    <row r="205" spans="4:11" ht="18.5" customHeight="1" x14ac:dyDescent="0.4">
      <c r="D205" s="40"/>
      <c r="E205" s="40"/>
      <c r="F205" s="40"/>
      <c r="G205" s="39"/>
      <c r="H205" s="40"/>
      <c r="I205" s="40"/>
      <c r="J205" s="40"/>
      <c r="K205" s="21"/>
    </row>
    <row r="206" spans="4:11" ht="23.5" customHeight="1" x14ac:dyDescent="0.4">
      <c r="D206" s="40" t="str">
        <f>AB153</f>
        <v>L.N. ALEM</v>
      </c>
      <c r="E206" s="40"/>
      <c r="F206" s="40" t="str">
        <f>AB154</f>
        <v>LIBRE</v>
      </c>
      <c r="G206" s="39"/>
      <c r="H206" s="40" t="str">
        <f>AB170</f>
        <v>DEP. PARAGUAYO</v>
      </c>
      <c r="I206" s="40" t="s">
        <v>0</v>
      </c>
      <c r="J206" s="40" t="str">
        <f>AB169</f>
        <v>ATLAS</v>
      </c>
    </row>
    <row r="207" spans="4:11" ht="23.5" customHeight="1" x14ac:dyDescent="0.4">
      <c r="D207" s="40" t="str">
        <f>AB152</f>
        <v>DEF. DE CAMBACERES</v>
      </c>
      <c r="E207" s="40" t="s">
        <v>0</v>
      </c>
      <c r="F207" s="40" t="str">
        <f t="shared" ref="F207:F212" si="27">AB141</f>
        <v>MERCEDES</v>
      </c>
      <c r="G207" s="39"/>
      <c r="H207" s="40" t="str">
        <f t="shared" ref="H207:H212" si="28">AB157</f>
        <v>LUJÁN</v>
      </c>
      <c r="I207" s="40" t="s">
        <v>0</v>
      </c>
      <c r="J207" s="40" t="str">
        <f>AB168</f>
        <v>CAÑUELAS F.C.</v>
      </c>
    </row>
    <row r="208" spans="4:11" ht="23.5" customHeight="1" x14ac:dyDescent="0.4">
      <c r="D208" s="40" t="str">
        <f>AB151</f>
        <v>EL PORVENIR</v>
      </c>
      <c r="E208" s="40" t="s">
        <v>0</v>
      </c>
      <c r="F208" s="40" t="str">
        <f t="shared" si="27"/>
        <v>CTRAL. CÓRDOBA (ROS.)</v>
      </c>
      <c r="G208" s="39"/>
      <c r="H208" s="40" t="str">
        <f t="shared" si="28"/>
        <v>ARGENTINO (ROS.)</v>
      </c>
      <c r="I208" s="40" t="s">
        <v>0</v>
      </c>
      <c r="J208" s="40" t="str">
        <f>AB167</f>
        <v>V. ARENAS</v>
      </c>
    </row>
    <row r="209" spans="4:11" ht="23.5" customHeight="1" x14ac:dyDescent="0.4">
      <c r="D209" s="40" t="str">
        <f>AB150</f>
        <v>J.J. DE URQUIZA</v>
      </c>
      <c r="E209" s="40" t="s">
        <v>0</v>
      </c>
      <c r="F209" s="40" t="str">
        <f t="shared" si="27"/>
        <v>PUERTO NUEVO</v>
      </c>
      <c r="G209" s="39"/>
      <c r="H209" s="40" t="str">
        <f t="shared" si="28"/>
        <v>CAMIONEROS</v>
      </c>
      <c r="I209" s="40" t="s">
        <v>0</v>
      </c>
      <c r="J209" s="40" t="str">
        <f>AB166</f>
        <v>CTRAL. BALLESTER</v>
      </c>
    </row>
    <row r="210" spans="4:11" ht="18.5" customHeight="1" x14ac:dyDescent="0.4">
      <c r="D210" s="40" t="str">
        <f>AB149</f>
        <v>MUÑIZ</v>
      </c>
      <c r="E210" s="40" t="s">
        <v>0</v>
      </c>
      <c r="F210" s="40" t="str">
        <f t="shared" si="27"/>
        <v>LUGANO</v>
      </c>
      <c r="G210" s="39"/>
      <c r="H210" s="40" t="str">
        <f t="shared" si="28"/>
        <v>YUPANQUI</v>
      </c>
      <c r="I210" s="40" t="s">
        <v>0</v>
      </c>
      <c r="J210" s="40" t="str">
        <f>AB165</f>
        <v>SP. BARRACAS</v>
      </c>
    </row>
    <row r="211" spans="4:11" ht="26" x14ac:dyDescent="0.4">
      <c r="D211" s="40" t="str">
        <f>AB148</f>
        <v>CLAYPOLE</v>
      </c>
      <c r="E211" s="40" t="s">
        <v>0</v>
      </c>
      <c r="F211" s="40" t="str">
        <f t="shared" si="27"/>
        <v>BERAZATEGUI</v>
      </c>
      <c r="G211" s="39"/>
      <c r="H211" s="40" t="str">
        <f t="shared" si="28"/>
        <v>J. UNIDA</v>
      </c>
      <c r="I211" s="40" t="s">
        <v>0</v>
      </c>
      <c r="J211" s="40" t="str">
        <f>AB164</f>
        <v>ESTRELLA DEL SUR</v>
      </c>
    </row>
    <row r="212" spans="4:11" ht="18.5" customHeight="1" x14ac:dyDescent="0.4">
      <c r="D212" s="40" t="str">
        <f>AB147</f>
        <v>DEP. ESPAÑOL</v>
      </c>
      <c r="E212" s="40" t="s">
        <v>0</v>
      </c>
      <c r="F212" s="40" t="str">
        <f t="shared" si="27"/>
        <v>ITUZAINGÓ</v>
      </c>
      <c r="G212" s="39"/>
      <c r="H212" s="40" t="str">
        <f t="shared" si="28"/>
        <v>REC. ESPAÑOL</v>
      </c>
      <c r="I212" s="40" t="s">
        <v>0</v>
      </c>
      <c r="J212" s="40" t="str">
        <f>AB163</f>
        <v>GRAL. LAMADRID</v>
      </c>
    </row>
    <row r="213" spans="4:11" ht="18.5" customHeight="1" x14ac:dyDescent="0.4">
      <c r="D213" s="40"/>
      <c r="E213" s="40"/>
      <c r="F213" s="40"/>
      <c r="G213" s="39"/>
      <c r="H213" s="40"/>
      <c r="I213" s="40"/>
      <c r="J213" s="40"/>
      <c r="K213" s="21"/>
    </row>
    <row r="214" spans="4:11" ht="23.5" customHeight="1" x14ac:dyDescent="0.4">
      <c r="D214" s="38" t="s">
        <v>80</v>
      </c>
      <c r="E214" s="38"/>
      <c r="F214" s="38"/>
      <c r="G214" s="39"/>
      <c r="H214" s="38" t="s">
        <v>80</v>
      </c>
      <c r="I214" s="38"/>
      <c r="J214" s="38"/>
      <c r="K214" s="21"/>
    </row>
    <row r="215" spans="4:11" ht="18.5" customHeight="1" x14ac:dyDescent="0.4">
      <c r="D215" s="40"/>
      <c r="E215" s="40"/>
      <c r="F215" s="40"/>
      <c r="G215" s="39"/>
      <c r="H215" s="40"/>
      <c r="I215" s="40"/>
      <c r="J215" s="40"/>
      <c r="K215" s="21"/>
    </row>
    <row r="216" spans="4:11" ht="23.5" customHeight="1" x14ac:dyDescent="0.4">
      <c r="D216" s="40" t="str">
        <f>AB154</f>
        <v>LIBRE</v>
      </c>
      <c r="E216" s="40"/>
      <c r="F216" s="40" t="str">
        <f t="shared" ref="F216:F222" si="29">AB146</f>
        <v>ITUZAINGÓ</v>
      </c>
      <c r="G216" s="39"/>
      <c r="H216" s="40" t="str">
        <f t="shared" ref="H216:H222" si="30">AB162</f>
        <v>REC. ESPAÑOL</v>
      </c>
      <c r="I216" s="40" t="s">
        <v>0</v>
      </c>
      <c r="J216" s="40" t="str">
        <f>AB170</f>
        <v>DEP. PARAGUAYO</v>
      </c>
    </row>
    <row r="217" spans="4:11" ht="23.5" customHeight="1" x14ac:dyDescent="0.4">
      <c r="D217" s="40" t="str">
        <f>AB145</f>
        <v>BERAZATEGUI</v>
      </c>
      <c r="E217" s="40" t="s">
        <v>0</v>
      </c>
      <c r="F217" s="40" t="str">
        <f t="shared" si="29"/>
        <v>DEP. ESPAÑOL</v>
      </c>
      <c r="G217" s="39"/>
      <c r="H217" s="40" t="str">
        <f t="shared" si="30"/>
        <v>GRAL. LAMADRID</v>
      </c>
      <c r="I217" s="40" t="s">
        <v>0</v>
      </c>
      <c r="J217" s="40" t="str">
        <f>AB161</f>
        <v>J. UNIDA</v>
      </c>
    </row>
    <row r="218" spans="4:11" ht="23.5" customHeight="1" x14ac:dyDescent="0.4">
      <c r="D218" s="40" t="str">
        <f>AB144</f>
        <v>LUGANO</v>
      </c>
      <c r="E218" s="40" t="s">
        <v>0</v>
      </c>
      <c r="F218" s="40" t="str">
        <f t="shared" si="29"/>
        <v>CLAYPOLE</v>
      </c>
      <c r="G218" s="39"/>
      <c r="H218" s="40" t="str">
        <f t="shared" si="30"/>
        <v>ESTRELLA DEL SUR</v>
      </c>
      <c r="I218" s="40" t="s">
        <v>0</v>
      </c>
      <c r="J218" s="40" t="str">
        <f>AB160</f>
        <v>YUPANQUI</v>
      </c>
    </row>
    <row r="219" spans="4:11" ht="23.5" customHeight="1" x14ac:dyDescent="0.4">
      <c r="D219" s="40" t="str">
        <f>AB143</f>
        <v>PUERTO NUEVO</v>
      </c>
      <c r="E219" s="40" t="s">
        <v>0</v>
      </c>
      <c r="F219" s="40" t="str">
        <f t="shared" si="29"/>
        <v>MUÑIZ</v>
      </c>
      <c r="G219" s="39"/>
      <c r="H219" s="40" t="str">
        <f t="shared" si="30"/>
        <v>SP. BARRACAS</v>
      </c>
      <c r="I219" s="40" t="s">
        <v>0</v>
      </c>
      <c r="J219" s="40" t="str">
        <f>AB159</f>
        <v>CAMIONEROS</v>
      </c>
    </row>
    <row r="220" spans="4:11" ht="26" x14ac:dyDescent="0.4">
      <c r="D220" s="40" t="str">
        <f>AB142</f>
        <v>CTRAL. CÓRDOBA (ROS.)</v>
      </c>
      <c r="E220" s="40" t="s">
        <v>0</v>
      </c>
      <c r="F220" s="40" t="str">
        <f t="shared" si="29"/>
        <v>J.J. DE URQUIZA</v>
      </c>
      <c r="G220" s="39"/>
      <c r="H220" s="40" t="str">
        <f t="shared" si="30"/>
        <v>CTRAL. BALLESTER</v>
      </c>
      <c r="I220" s="40" t="s">
        <v>0</v>
      </c>
      <c r="J220" s="40" t="str">
        <f>AB158</f>
        <v>ARGENTINO (ROS.)</v>
      </c>
    </row>
    <row r="221" spans="4:11" ht="26" x14ac:dyDescent="0.4">
      <c r="D221" s="40" t="str">
        <f>AB141</f>
        <v>MERCEDES</v>
      </c>
      <c r="E221" s="40" t="s">
        <v>0</v>
      </c>
      <c r="F221" s="40" t="str">
        <f t="shared" si="29"/>
        <v>EL PORVENIR</v>
      </c>
      <c r="G221" s="39"/>
      <c r="H221" s="40" t="str">
        <f t="shared" si="30"/>
        <v>V. ARENAS</v>
      </c>
      <c r="I221" s="40" t="s">
        <v>0</v>
      </c>
      <c r="J221" s="40" t="str">
        <f>AB157</f>
        <v>LUJÁN</v>
      </c>
    </row>
    <row r="222" spans="4:11" ht="26" x14ac:dyDescent="0.4">
      <c r="D222" s="40" t="str">
        <f>AB153</f>
        <v>L.N. ALEM</v>
      </c>
      <c r="E222" s="40" t="s">
        <v>0</v>
      </c>
      <c r="F222" s="40" t="str">
        <f t="shared" si="29"/>
        <v>DEF. DE CAMBACERES</v>
      </c>
      <c r="G222" s="39"/>
      <c r="H222" s="40" t="str">
        <f t="shared" si="30"/>
        <v>CAÑUELAS F.C.</v>
      </c>
      <c r="I222" s="40" t="s">
        <v>0</v>
      </c>
      <c r="J222" s="40" t="str">
        <f>AB169</f>
        <v>ATLAS</v>
      </c>
    </row>
    <row r="223" spans="4:11" ht="18.5" customHeight="1" x14ac:dyDescent="0.4">
      <c r="D223" s="40"/>
      <c r="E223" s="40"/>
      <c r="F223" s="40"/>
      <c r="G223" s="39"/>
      <c r="H223" s="40"/>
      <c r="I223" s="40"/>
      <c r="J223" s="40"/>
      <c r="K223" s="21"/>
    </row>
    <row r="224" spans="4:11" ht="26" x14ac:dyDescent="0.4">
      <c r="D224" s="38" t="s">
        <v>81</v>
      </c>
      <c r="E224" s="38"/>
      <c r="F224" s="38"/>
      <c r="G224" s="39"/>
      <c r="H224" s="38" t="s">
        <v>81</v>
      </c>
      <c r="I224" s="38"/>
      <c r="J224" s="38"/>
      <c r="K224" s="21"/>
    </row>
    <row r="225" spans="4:11" ht="18.5" customHeight="1" x14ac:dyDescent="0.4">
      <c r="D225" s="40"/>
      <c r="E225" s="40"/>
      <c r="F225" s="40"/>
      <c r="G225" s="39"/>
      <c r="H225" s="40"/>
      <c r="I225" s="40"/>
      <c r="J225" s="40"/>
      <c r="K225" s="21"/>
    </row>
    <row r="226" spans="4:11" ht="26" x14ac:dyDescent="0.4">
      <c r="D226" s="40" t="str">
        <f>AB152</f>
        <v>DEF. DE CAMBACERES</v>
      </c>
      <c r="E226" s="40"/>
      <c r="F226" s="40" t="str">
        <f>AB154</f>
        <v>LIBRE</v>
      </c>
      <c r="G226" s="39"/>
      <c r="H226" s="40" t="str">
        <f>AB170</f>
        <v>DEP. PARAGUAYO</v>
      </c>
      <c r="I226" s="40" t="s">
        <v>0</v>
      </c>
      <c r="J226" s="40" t="str">
        <f>AB168</f>
        <v>CAÑUELAS F.C.</v>
      </c>
    </row>
    <row r="227" spans="4:11" ht="26" x14ac:dyDescent="0.4">
      <c r="D227" s="40" t="str">
        <f>AB151</f>
        <v>EL PORVENIR</v>
      </c>
      <c r="E227" s="40" t="s">
        <v>0</v>
      </c>
      <c r="F227" s="40" t="str">
        <f>AB153</f>
        <v>L.N. ALEM</v>
      </c>
      <c r="G227" s="39"/>
      <c r="H227" s="40" t="str">
        <f>AB169</f>
        <v>ATLAS</v>
      </c>
      <c r="I227" s="40" t="s">
        <v>0</v>
      </c>
      <c r="J227" s="40" t="str">
        <f>AB167</f>
        <v>V. ARENAS</v>
      </c>
    </row>
    <row r="228" spans="4:11" ht="26" x14ac:dyDescent="0.4">
      <c r="D228" s="40" t="str">
        <f>AB150</f>
        <v>J.J. DE URQUIZA</v>
      </c>
      <c r="E228" s="40" t="s">
        <v>0</v>
      </c>
      <c r="F228" s="40" t="str">
        <f>AB141</f>
        <v>MERCEDES</v>
      </c>
      <c r="G228" s="39"/>
      <c r="H228" s="40" t="str">
        <f>AB157</f>
        <v>LUJÁN</v>
      </c>
      <c r="I228" s="40" t="s">
        <v>0</v>
      </c>
      <c r="J228" s="40" t="str">
        <f>AB166</f>
        <v>CTRAL. BALLESTER</v>
      </c>
    </row>
    <row r="229" spans="4:11" ht="26" x14ac:dyDescent="0.4">
      <c r="D229" s="40" t="str">
        <f>AB149</f>
        <v>MUÑIZ</v>
      </c>
      <c r="E229" s="40" t="s">
        <v>0</v>
      </c>
      <c r="F229" s="40" t="str">
        <f>AB142</f>
        <v>CTRAL. CÓRDOBA (ROS.)</v>
      </c>
      <c r="G229" s="39"/>
      <c r="H229" s="40" t="str">
        <f>AB158</f>
        <v>ARGENTINO (ROS.)</v>
      </c>
      <c r="I229" s="40" t="s">
        <v>0</v>
      </c>
      <c r="J229" s="40" t="str">
        <f>AB165</f>
        <v>SP. BARRACAS</v>
      </c>
    </row>
    <row r="230" spans="4:11" ht="26" x14ac:dyDescent="0.4">
      <c r="D230" s="40" t="str">
        <f>AB148</f>
        <v>CLAYPOLE</v>
      </c>
      <c r="E230" s="40" t="s">
        <v>0</v>
      </c>
      <c r="F230" s="40" t="str">
        <f>AB143</f>
        <v>PUERTO NUEVO</v>
      </c>
      <c r="G230" s="39"/>
      <c r="H230" s="40" t="str">
        <f>AB159</f>
        <v>CAMIONEROS</v>
      </c>
      <c r="I230" s="40" t="s">
        <v>0</v>
      </c>
      <c r="J230" s="40" t="str">
        <f>AB164</f>
        <v>ESTRELLA DEL SUR</v>
      </c>
    </row>
    <row r="231" spans="4:11" ht="26" x14ac:dyDescent="0.4">
      <c r="D231" s="40" t="str">
        <f>AB147</f>
        <v>DEP. ESPAÑOL</v>
      </c>
      <c r="E231" s="40" t="s">
        <v>0</v>
      </c>
      <c r="F231" s="40" t="str">
        <f>AB144</f>
        <v>LUGANO</v>
      </c>
      <c r="G231" s="39"/>
      <c r="H231" s="40" t="str">
        <f>AB160</f>
        <v>YUPANQUI</v>
      </c>
      <c r="I231" s="40" t="s">
        <v>0</v>
      </c>
      <c r="J231" s="40" t="str">
        <f>AB163</f>
        <v>GRAL. LAMADRID</v>
      </c>
    </row>
    <row r="232" spans="4:11" ht="26" x14ac:dyDescent="0.4">
      <c r="D232" s="40" t="str">
        <f>AB146</f>
        <v>ITUZAINGÓ</v>
      </c>
      <c r="E232" s="40" t="s">
        <v>0</v>
      </c>
      <c r="F232" s="40" t="str">
        <f>AB145</f>
        <v>BERAZATEGUI</v>
      </c>
      <c r="G232" s="39"/>
      <c r="H232" s="40" t="str">
        <f>AB161</f>
        <v>J. UNIDA</v>
      </c>
      <c r="I232" s="40" t="s">
        <v>0</v>
      </c>
      <c r="J232" s="40" t="str">
        <f>AB162</f>
        <v>REC. ESPAÑOL</v>
      </c>
    </row>
    <row r="233" spans="4:11" ht="18.5" customHeight="1" x14ac:dyDescent="0.4">
      <c r="D233" s="40"/>
      <c r="E233" s="40"/>
      <c r="F233" s="40"/>
      <c r="G233" s="39"/>
      <c r="H233" s="40"/>
      <c r="I233" s="40"/>
      <c r="J233" s="40"/>
      <c r="K233" s="21"/>
    </row>
    <row r="234" spans="4:11" ht="26" x14ac:dyDescent="0.4">
      <c r="D234" s="38" t="s">
        <v>82</v>
      </c>
      <c r="E234" s="38"/>
      <c r="F234" s="38"/>
      <c r="G234" s="39"/>
      <c r="H234" s="38" t="s">
        <v>82</v>
      </c>
      <c r="I234" s="38"/>
      <c r="J234" s="38"/>
      <c r="K234" s="21"/>
    </row>
    <row r="235" spans="4:11" ht="18.5" customHeight="1" x14ac:dyDescent="0.4">
      <c r="D235" s="40"/>
      <c r="E235" s="40"/>
      <c r="F235" s="40"/>
      <c r="G235" s="39"/>
      <c r="H235" s="40"/>
      <c r="I235" s="40"/>
      <c r="J235" s="40"/>
      <c r="K235" s="21"/>
    </row>
    <row r="236" spans="4:11" ht="26" x14ac:dyDescent="0.4">
      <c r="D236" s="40" t="str">
        <f>AB154</f>
        <v>LIBRE</v>
      </c>
      <c r="E236" s="40"/>
      <c r="F236" s="40" t="str">
        <f t="shared" ref="F236:F242" si="31">AB145</f>
        <v>BERAZATEGUI</v>
      </c>
      <c r="G236" s="39"/>
      <c r="H236" s="40" t="str">
        <f t="shared" ref="H236:H242" si="32">AB161</f>
        <v>J. UNIDA</v>
      </c>
      <c r="I236" s="40" t="s">
        <v>0</v>
      </c>
      <c r="J236" s="40" t="str">
        <f>AB170</f>
        <v>DEP. PARAGUAYO</v>
      </c>
    </row>
    <row r="237" spans="4:11" ht="26" x14ac:dyDescent="0.4">
      <c r="D237" s="40" t="str">
        <f>AB144</f>
        <v>LUGANO</v>
      </c>
      <c r="E237" s="40" t="s">
        <v>0</v>
      </c>
      <c r="F237" s="40" t="str">
        <f t="shared" si="31"/>
        <v>ITUZAINGÓ</v>
      </c>
      <c r="G237" s="39"/>
      <c r="H237" s="40" t="str">
        <f t="shared" si="32"/>
        <v>REC. ESPAÑOL</v>
      </c>
      <c r="I237" s="40" t="s">
        <v>0</v>
      </c>
      <c r="J237" s="40" t="str">
        <f>AB160</f>
        <v>YUPANQUI</v>
      </c>
    </row>
    <row r="238" spans="4:11" ht="26" x14ac:dyDescent="0.4">
      <c r="D238" s="40" t="str">
        <f>AB143</f>
        <v>PUERTO NUEVO</v>
      </c>
      <c r="E238" s="40" t="s">
        <v>0</v>
      </c>
      <c r="F238" s="40" t="str">
        <f t="shared" si="31"/>
        <v>DEP. ESPAÑOL</v>
      </c>
      <c r="G238" s="39"/>
      <c r="H238" s="40" t="str">
        <f t="shared" si="32"/>
        <v>GRAL. LAMADRID</v>
      </c>
      <c r="I238" s="40" t="s">
        <v>0</v>
      </c>
      <c r="J238" s="40" t="str">
        <f>AB159</f>
        <v>CAMIONEROS</v>
      </c>
    </row>
    <row r="239" spans="4:11" ht="26" x14ac:dyDescent="0.4">
      <c r="D239" s="40" t="str">
        <f>AB142</f>
        <v>CTRAL. CÓRDOBA (ROS.)</v>
      </c>
      <c r="E239" s="40" t="s">
        <v>0</v>
      </c>
      <c r="F239" s="40" t="str">
        <f t="shared" si="31"/>
        <v>CLAYPOLE</v>
      </c>
      <c r="G239" s="39"/>
      <c r="H239" s="40" t="str">
        <f t="shared" si="32"/>
        <v>ESTRELLA DEL SUR</v>
      </c>
      <c r="I239" s="40" t="s">
        <v>0</v>
      </c>
      <c r="J239" s="40" t="str">
        <f>AB158</f>
        <v>ARGENTINO (ROS.)</v>
      </c>
    </row>
    <row r="240" spans="4:11" ht="26" x14ac:dyDescent="0.4">
      <c r="D240" s="40" t="str">
        <f>AB141</f>
        <v>MERCEDES</v>
      </c>
      <c r="E240" s="40" t="s">
        <v>0</v>
      </c>
      <c r="F240" s="40" t="str">
        <f t="shared" si="31"/>
        <v>MUÑIZ</v>
      </c>
      <c r="G240" s="39"/>
      <c r="H240" s="40" t="str">
        <f t="shared" si="32"/>
        <v>SP. BARRACAS</v>
      </c>
      <c r="I240" s="40" t="s">
        <v>0</v>
      </c>
      <c r="J240" s="40" t="str">
        <f>AB157</f>
        <v>LUJÁN</v>
      </c>
    </row>
    <row r="241" spans="4:11" ht="26" x14ac:dyDescent="0.4">
      <c r="D241" s="40" t="str">
        <f>AB153</f>
        <v>L.N. ALEM</v>
      </c>
      <c r="E241" s="40" t="s">
        <v>0</v>
      </c>
      <c r="F241" s="40" t="str">
        <f t="shared" si="31"/>
        <v>J.J. DE URQUIZA</v>
      </c>
      <c r="G241" s="39"/>
      <c r="H241" s="40" t="str">
        <f t="shared" si="32"/>
        <v>CTRAL. BALLESTER</v>
      </c>
      <c r="I241" s="40" t="s">
        <v>0</v>
      </c>
      <c r="J241" s="40" t="str">
        <f>AB169</f>
        <v>ATLAS</v>
      </c>
    </row>
    <row r="242" spans="4:11" ht="26" x14ac:dyDescent="0.4">
      <c r="D242" s="40" t="str">
        <f>AB152</f>
        <v>DEF. DE CAMBACERES</v>
      </c>
      <c r="E242" s="40" t="s">
        <v>0</v>
      </c>
      <c r="F242" s="40" t="str">
        <f t="shared" si="31"/>
        <v>EL PORVENIR</v>
      </c>
      <c r="G242" s="39"/>
      <c r="H242" s="40" t="str">
        <f t="shared" si="32"/>
        <v>V. ARENAS</v>
      </c>
      <c r="I242" s="40" t="s">
        <v>0</v>
      </c>
      <c r="J242" s="40" t="str">
        <f>AB168</f>
        <v>CAÑUELAS F.C.</v>
      </c>
    </row>
    <row r="243" spans="4:11" ht="18.5" customHeight="1" x14ac:dyDescent="0.4">
      <c r="D243" s="40"/>
      <c r="E243" s="40"/>
      <c r="F243" s="40"/>
      <c r="G243" s="39"/>
      <c r="H243" s="40"/>
      <c r="I243" s="40"/>
      <c r="J243" s="40"/>
      <c r="K243" s="21"/>
    </row>
    <row r="244" spans="4:11" ht="26" x14ac:dyDescent="0.4">
      <c r="D244" s="38" t="s">
        <v>83</v>
      </c>
      <c r="E244" s="38"/>
      <c r="F244" s="38"/>
      <c r="G244" s="39"/>
      <c r="H244" s="38" t="s">
        <v>83</v>
      </c>
      <c r="I244" s="38"/>
      <c r="J244" s="38"/>
      <c r="K244" s="21"/>
    </row>
    <row r="245" spans="4:11" ht="18.5" customHeight="1" x14ac:dyDescent="0.4">
      <c r="D245" s="40"/>
      <c r="E245" s="40"/>
      <c r="F245" s="40"/>
      <c r="G245" s="39"/>
      <c r="H245" s="40"/>
      <c r="I245" s="40"/>
      <c r="J245" s="40"/>
      <c r="K245" s="21"/>
    </row>
    <row r="246" spans="4:11" ht="26" x14ac:dyDescent="0.4">
      <c r="D246" s="40" t="str">
        <f>AB151</f>
        <v>EL PORVENIR</v>
      </c>
      <c r="E246" s="40"/>
      <c r="F246" s="40" t="str">
        <f>AB154</f>
        <v>LIBRE</v>
      </c>
      <c r="G246" s="39"/>
      <c r="H246" s="40" t="str">
        <f>AB170</f>
        <v>DEP. PARAGUAYO</v>
      </c>
      <c r="I246" s="40" t="s">
        <v>0</v>
      </c>
      <c r="J246" s="40" t="str">
        <f>AB167</f>
        <v>V. ARENAS</v>
      </c>
    </row>
    <row r="247" spans="4:11" ht="26" x14ac:dyDescent="0.4">
      <c r="D247" s="40" t="str">
        <f>AB150</f>
        <v>J.J. DE URQUIZA</v>
      </c>
      <c r="E247" s="40" t="s">
        <v>0</v>
      </c>
      <c r="F247" s="40" t="str">
        <f>AB152</f>
        <v>DEF. DE CAMBACERES</v>
      </c>
      <c r="G247" s="39"/>
      <c r="H247" s="40" t="str">
        <f>AB168</f>
        <v>CAÑUELAS F.C.</v>
      </c>
      <c r="I247" s="40" t="s">
        <v>0</v>
      </c>
      <c r="J247" s="40" t="str">
        <f>AB166</f>
        <v>CTRAL. BALLESTER</v>
      </c>
    </row>
    <row r="248" spans="4:11" ht="26" x14ac:dyDescent="0.4">
      <c r="D248" s="40" t="str">
        <f>AB149</f>
        <v>MUÑIZ</v>
      </c>
      <c r="E248" s="40" t="s">
        <v>0</v>
      </c>
      <c r="F248" s="40" t="str">
        <f>AB153</f>
        <v>L.N. ALEM</v>
      </c>
      <c r="G248" s="39"/>
      <c r="H248" s="40" t="str">
        <f>AB169</f>
        <v>ATLAS</v>
      </c>
      <c r="I248" s="40" t="s">
        <v>0</v>
      </c>
      <c r="J248" s="40" t="str">
        <f>AB165</f>
        <v>SP. BARRACAS</v>
      </c>
    </row>
    <row r="249" spans="4:11" ht="26" x14ac:dyDescent="0.4">
      <c r="D249" s="40" t="str">
        <f>AB148</f>
        <v>CLAYPOLE</v>
      </c>
      <c r="E249" s="40" t="s">
        <v>0</v>
      </c>
      <c r="F249" s="40" t="str">
        <f>AB141</f>
        <v>MERCEDES</v>
      </c>
      <c r="G249" s="39"/>
      <c r="H249" s="40" t="str">
        <f>AB157</f>
        <v>LUJÁN</v>
      </c>
      <c r="I249" s="40" t="s">
        <v>0</v>
      </c>
      <c r="J249" s="40" t="str">
        <f>AB164</f>
        <v>ESTRELLA DEL SUR</v>
      </c>
    </row>
    <row r="250" spans="4:11" ht="26" x14ac:dyDescent="0.4">
      <c r="D250" s="40" t="str">
        <f>AB147</f>
        <v>DEP. ESPAÑOL</v>
      </c>
      <c r="E250" s="40" t="s">
        <v>0</v>
      </c>
      <c r="F250" s="40" t="str">
        <f>AB142</f>
        <v>CTRAL. CÓRDOBA (ROS.)</v>
      </c>
      <c r="G250" s="39"/>
      <c r="H250" s="40" t="str">
        <f>AB158</f>
        <v>ARGENTINO (ROS.)</v>
      </c>
      <c r="I250" s="40" t="s">
        <v>0</v>
      </c>
      <c r="J250" s="40" t="str">
        <f>AB163</f>
        <v>GRAL. LAMADRID</v>
      </c>
    </row>
    <row r="251" spans="4:11" ht="26" x14ac:dyDescent="0.4">
      <c r="D251" s="40" t="str">
        <f>AB146</f>
        <v>ITUZAINGÓ</v>
      </c>
      <c r="E251" s="40" t="s">
        <v>0</v>
      </c>
      <c r="F251" s="40" t="str">
        <f>AB143</f>
        <v>PUERTO NUEVO</v>
      </c>
      <c r="G251" s="39"/>
      <c r="H251" s="40" t="str">
        <f>AB159</f>
        <v>CAMIONEROS</v>
      </c>
      <c r="I251" s="40" t="s">
        <v>0</v>
      </c>
      <c r="J251" s="40" t="str">
        <f>AB162</f>
        <v>REC. ESPAÑOL</v>
      </c>
    </row>
    <row r="252" spans="4:11" ht="26" x14ac:dyDescent="0.4">
      <c r="D252" s="40" t="str">
        <f>AB145</f>
        <v>BERAZATEGUI</v>
      </c>
      <c r="E252" s="40" t="s">
        <v>0</v>
      </c>
      <c r="F252" s="40" t="str">
        <f>AB144</f>
        <v>LUGANO</v>
      </c>
      <c r="G252" s="39"/>
      <c r="H252" s="40" t="str">
        <f>AB160</f>
        <v>YUPANQUI</v>
      </c>
      <c r="I252" s="40" t="s">
        <v>0</v>
      </c>
      <c r="J252" s="40" t="str">
        <f>AB161</f>
        <v>J. UNIDA</v>
      </c>
    </row>
    <row r="253" spans="4:11" ht="18.5" customHeight="1" x14ac:dyDescent="0.4">
      <c r="D253" s="40"/>
      <c r="E253" s="40"/>
      <c r="F253" s="40"/>
      <c r="G253" s="39"/>
      <c r="H253" s="40"/>
      <c r="I253" s="40"/>
      <c r="J253" s="40"/>
      <c r="K253" s="21"/>
    </row>
    <row r="254" spans="4:11" ht="26" x14ac:dyDescent="0.4">
      <c r="D254" s="38" t="s">
        <v>84</v>
      </c>
      <c r="E254" s="38"/>
      <c r="F254" s="38"/>
      <c r="G254" s="39"/>
      <c r="H254" s="38" t="s">
        <v>84</v>
      </c>
      <c r="I254" s="38"/>
      <c r="J254" s="38"/>
      <c r="K254" s="21"/>
    </row>
    <row r="255" spans="4:11" ht="18.5" customHeight="1" x14ac:dyDescent="0.4">
      <c r="D255" s="40"/>
      <c r="E255" s="40"/>
      <c r="F255" s="40"/>
      <c r="G255" s="39"/>
      <c r="H255" s="40"/>
      <c r="I255" s="40"/>
      <c r="J255" s="40"/>
      <c r="K255" s="21"/>
    </row>
    <row r="256" spans="4:11" ht="26" x14ac:dyDescent="0.4">
      <c r="D256" s="40" t="str">
        <f>AB154</f>
        <v>LIBRE</v>
      </c>
      <c r="E256" s="40"/>
      <c r="F256" s="40" t="str">
        <f t="shared" ref="F256:F262" si="33">AB144</f>
        <v>LUGANO</v>
      </c>
      <c r="G256" s="39"/>
      <c r="H256" s="40" t="str">
        <f t="shared" ref="H256:H262" si="34">AB160</f>
        <v>YUPANQUI</v>
      </c>
      <c r="I256" s="40" t="s">
        <v>0</v>
      </c>
      <c r="J256" s="40" t="str">
        <f>AB170</f>
        <v>DEP. PARAGUAYO</v>
      </c>
    </row>
    <row r="257" spans="4:11" ht="26" x14ac:dyDescent="0.4">
      <c r="D257" s="40" t="str">
        <f>AB143</f>
        <v>PUERTO NUEVO</v>
      </c>
      <c r="E257" s="40" t="s">
        <v>0</v>
      </c>
      <c r="F257" s="40" t="str">
        <f t="shared" si="33"/>
        <v>BERAZATEGUI</v>
      </c>
      <c r="G257" s="39"/>
      <c r="H257" s="40" t="str">
        <f t="shared" si="34"/>
        <v>J. UNIDA</v>
      </c>
      <c r="I257" s="40" t="s">
        <v>0</v>
      </c>
      <c r="J257" s="40" t="str">
        <f>AB159</f>
        <v>CAMIONEROS</v>
      </c>
    </row>
    <row r="258" spans="4:11" ht="26" x14ac:dyDescent="0.4">
      <c r="D258" s="40" t="str">
        <f>AB142</f>
        <v>CTRAL. CÓRDOBA (ROS.)</v>
      </c>
      <c r="E258" s="40" t="s">
        <v>0</v>
      </c>
      <c r="F258" s="40" t="str">
        <f t="shared" si="33"/>
        <v>ITUZAINGÓ</v>
      </c>
      <c r="G258" s="39"/>
      <c r="H258" s="40" t="str">
        <f t="shared" si="34"/>
        <v>REC. ESPAÑOL</v>
      </c>
      <c r="I258" s="40" t="s">
        <v>0</v>
      </c>
      <c r="J258" s="40" t="str">
        <f>AB158</f>
        <v>ARGENTINO (ROS.)</v>
      </c>
    </row>
    <row r="259" spans="4:11" ht="26" x14ac:dyDescent="0.4">
      <c r="D259" s="40" t="str">
        <f>AB141</f>
        <v>MERCEDES</v>
      </c>
      <c r="E259" s="40" t="s">
        <v>0</v>
      </c>
      <c r="F259" s="40" t="str">
        <f t="shared" si="33"/>
        <v>DEP. ESPAÑOL</v>
      </c>
      <c r="G259" s="39"/>
      <c r="H259" s="40" t="str">
        <f t="shared" si="34"/>
        <v>GRAL. LAMADRID</v>
      </c>
      <c r="I259" s="40" t="s">
        <v>0</v>
      </c>
      <c r="J259" s="40" t="str">
        <f>AB157</f>
        <v>LUJÁN</v>
      </c>
    </row>
    <row r="260" spans="4:11" ht="26" x14ac:dyDescent="0.4">
      <c r="D260" s="40" t="str">
        <f>AB153</f>
        <v>L.N. ALEM</v>
      </c>
      <c r="E260" s="40" t="s">
        <v>0</v>
      </c>
      <c r="F260" s="40" t="str">
        <f t="shared" si="33"/>
        <v>CLAYPOLE</v>
      </c>
      <c r="G260" s="39"/>
      <c r="H260" s="40" t="str">
        <f t="shared" si="34"/>
        <v>ESTRELLA DEL SUR</v>
      </c>
      <c r="I260" s="40" t="s">
        <v>0</v>
      </c>
      <c r="J260" s="40" t="str">
        <f>AB169</f>
        <v>ATLAS</v>
      </c>
    </row>
    <row r="261" spans="4:11" ht="26" x14ac:dyDescent="0.4">
      <c r="D261" s="40" t="str">
        <f>AB152</f>
        <v>DEF. DE CAMBACERES</v>
      </c>
      <c r="E261" s="40" t="s">
        <v>0</v>
      </c>
      <c r="F261" s="40" t="str">
        <f t="shared" si="33"/>
        <v>MUÑIZ</v>
      </c>
      <c r="G261" s="39"/>
      <c r="H261" s="40" t="str">
        <f t="shared" si="34"/>
        <v>SP. BARRACAS</v>
      </c>
      <c r="I261" s="40" t="s">
        <v>0</v>
      </c>
      <c r="J261" s="40" t="str">
        <f>AB168</f>
        <v>CAÑUELAS F.C.</v>
      </c>
    </row>
    <row r="262" spans="4:11" ht="26" x14ac:dyDescent="0.4">
      <c r="D262" s="40" t="str">
        <f>AB151</f>
        <v>EL PORVENIR</v>
      </c>
      <c r="E262" s="40" t="s">
        <v>0</v>
      </c>
      <c r="F262" s="40" t="str">
        <f t="shared" si="33"/>
        <v>J.J. DE URQUIZA</v>
      </c>
      <c r="G262" s="39"/>
      <c r="H262" s="40" t="str">
        <f t="shared" si="34"/>
        <v>CTRAL. BALLESTER</v>
      </c>
      <c r="I262" s="40" t="s">
        <v>0</v>
      </c>
      <c r="J262" s="40" t="str">
        <f>AB167</f>
        <v>V. ARENAS</v>
      </c>
    </row>
    <row r="263" spans="4:11" ht="18.5" customHeight="1" x14ac:dyDescent="0.4">
      <c r="D263" s="40"/>
      <c r="E263" s="40"/>
      <c r="F263" s="40"/>
      <c r="G263" s="39"/>
      <c r="H263" s="40"/>
      <c r="I263" s="40"/>
      <c r="J263" s="40"/>
      <c r="K263" s="21"/>
    </row>
    <row r="264" spans="4:11" ht="26" x14ac:dyDescent="0.4">
      <c r="D264" s="38" t="s">
        <v>85</v>
      </c>
      <c r="E264" s="38"/>
      <c r="F264" s="38"/>
      <c r="G264" s="39"/>
      <c r="H264" s="38" t="s">
        <v>85</v>
      </c>
      <c r="I264" s="38"/>
      <c r="J264" s="38"/>
      <c r="K264" s="21"/>
    </row>
    <row r="265" spans="4:11" ht="18.5" customHeight="1" x14ac:dyDescent="0.4">
      <c r="D265" s="40"/>
      <c r="E265" s="40"/>
      <c r="F265" s="40"/>
      <c r="G265" s="39"/>
      <c r="H265" s="40"/>
      <c r="I265" s="40"/>
      <c r="J265" s="40"/>
      <c r="K265" s="21"/>
    </row>
    <row r="266" spans="4:11" ht="26" x14ac:dyDescent="0.4">
      <c r="D266" s="40" t="str">
        <f>AB150</f>
        <v>J.J. DE URQUIZA</v>
      </c>
      <c r="E266" s="40"/>
      <c r="F266" s="40" t="str">
        <f>AB154</f>
        <v>LIBRE</v>
      </c>
      <c r="G266" s="39"/>
      <c r="H266" s="40" t="str">
        <f>AB170</f>
        <v>DEP. PARAGUAYO</v>
      </c>
      <c r="I266" s="40" t="s">
        <v>0</v>
      </c>
      <c r="J266" s="40" t="str">
        <f>AB166</f>
        <v>CTRAL. BALLESTER</v>
      </c>
    </row>
    <row r="267" spans="4:11" ht="26" x14ac:dyDescent="0.4">
      <c r="D267" s="40" t="str">
        <f>AB149</f>
        <v>MUÑIZ</v>
      </c>
      <c r="E267" s="40" t="s">
        <v>0</v>
      </c>
      <c r="F267" s="40" t="str">
        <f>AB151</f>
        <v>EL PORVENIR</v>
      </c>
      <c r="G267" s="39"/>
      <c r="H267" s="40" t="str">
        <f>AB167</f>
        <v>V. ARENAS</v>
      </c>
      <c r="I267" s="40" t="s">
        <v>0</v>
      </c>
      <c r="J267" s="40" t="str">
        <f>AB165</f>
        <v>SP. BARRACAS</v>
      </c>
    </row>
    <row r="268" spans="4:11" ht="26" x14ac:dyDescent="0.4">
      <c r="D268" s="40" t="str">
        <f>AB148</f>
        <v>CLAYPOLE</v>
      </c>
      <c r="E268" s="40" t="s">
        <v>0</v>
      </c>
      <c r="F268" s="40" t="str">
        <f>AB152</f>
        <v>DEF. DE CAMBACERES</v>
      </c>
      <c r="G268" s="39"/>
      <c r="H268" s="40" t="str">
        <f>AB168</f>
        <v>CAÑUELAS F.C.</v>
      </c>
      <c r="I268" s="40" t="s">
        <v>0</v>
      </c>
      <c r="J268" s="40" t="str">
        <f>AB164</f>
        <v>ESTRELLA DEL SUR</v>
      </c>
    </row>
    <row r="269" spans="4:11" ht="26" x14ac:dyDescent="0.4">
      <c r="D269" s="40" t="str">
        <f>AB147</f>
        <v>DEP. ESPAÑOL</v>
      </c>
      <c r="E269" s="40" t="s">
        <v>0</v>
      </c>
      <c r="F269" s="40" t="str">
        <f>AB153</f>
        <v>L.N. ALEM</v>
      </c>
      <c r="G269" s="39"/>
      <c r="H269" s="40" t="str">
        <f>AB169</f>
        <v>ATLAS</v>
      </c>
      <c r="I269" s="40" t="s">
        <v>0</v>
      </c>
      <c r="J269" s="40" t="str">
        <f>AB163</f>
        <v>GRAL. LAMADRID</v>
      </c>
    </row>
    <row r="270" spans="4:11" ht="26" x14ac:dyDescent="0.4">
      <c r="D270" s="40" t="str">
        <f>AB146</f>
        <v>ITUZAINGÓ</v>
      </c>
      <c r="E270" s="40" t="s">
        <v>0</v>
      </c>
      <c r="F270" s="40" t="str">
        <f>AB141</f>
        <v>MERCEDES</v>
      </c>
      <c r="G270" s="39"/>
      <c r="H270" s="40" t="str">
        <f>AB157</f>
        <v>LUJÁN</v>
      </c>
      <c r="I270" s="40" t="s">
        <v>0</v>
      </c>
      <c r="J270" s="40" t="str">
        <f>AB162</f>
        <v>REC. ESPAÑOL</v>
      </c>
    </row>
    <row r="271" spans="4:11" ht="26" x14ac:dyDescent="0.4">
      <c r="D271" s="40" t="str">
        <f>AB145</f>
        <v>BERAZATEGUI</v>
      </c>
      <c r="E271" s="40" t="s">
        <v>0</v>
      </c>
      <c r="F271" s="40" t="str">
        <f>AB142</f>
        <v>CTRAL. CÓRDOBA (ROS.)</v>
      </c>
      <c r="G271" s="39"/>
      <c r="H271" s="40" t="str">
        <f>AB158</f>
        <v>ARGENTINO (ROS.)</v>
      </c>
      <c r="I271" s="40" t="s">
        <v>0</v>
      </c>
      <c r="J271" s="40" t="str">
        <f>AB161</f>
        <v>J. UNIDA</v>
      </c>
    </row>
    <row r="272" spans="4:11" ht="26" x14ac:dyDescent="0.4">
      <c r="D272" s="40" t="str">
        <f>AB144</f>
        <v>LUGANO</v>
      </c>
      <c r="E272" s="40" t="s">
        <v>0</v>
      </c>
      <c r="F272" s="40" t="str">
        <f>AB143</f>
        <v>PUERTO NUEVO</v>
      </c>
      <c r="G272" s="39"/>
      <c r="H272" s="40" t="str">
        <f>AB159</f>
        <v>CAMIONEROS</v>
      </c>
      <c r="I272" s="40" t="s">
        <v>0</v>
      </c>
      <c r="J272" s="40" t="str">
        <f>AB160</f>
        <v>YUPANQUI</v>
      </c>
    </row>
    <row r="273" spans="4:11" ht="18.5" customHeight="1" x14ac:dyDescent="0.4">
      <c r="D273" s="40"/>
      <c r="E273" s="40"/>
      <c r="F273" s="40"/>
      <c r="G273" s="39"/>
      <c r="H273" s="40"/>
      <c r="I273" s="40"/>
      <c r="J273" s="40"/>
      <c r="K273" s="21"/>
    </row>
    <row r="274" spans="4:11" ht="26" x14ac:dyDescent="0.4">
      <c r="D274" s="38" t="s">
        <v>86</v>
      </c>
      <c r="E274" s="38"/>
      <c r="F274" s="38"/>
      <c r="G274" s="39"/>
      <c r="H274" s="38" t="s">
        <v>86</v>
      </c>
      <c r="I274" s="38"/>
      <c r="J274" s="38"/>
      <c r="K274" s="21"/>
    </row>
    <row r="275" spans="4:11" ht="18.5" customHeight="1" x14ac:dyDescent="0.4">
      <c r="D275" s="40"/>
      <c r="E275" s="40"/>
      <c r="F275" s="40"/>
      <c r="G275" s="39"/>
      <c r="H275" s="40"/>
      <c r="I275" s="40"/>
      <c r="J275" s="40"/>
      <c r="K275" s="21"/>
    </row>
    <row r="276" spans="4:11" ht="26" x14ac:dyDescent="0.4">
      <c r="D276" s="40" t="str">
        <f>AB154</f>
        <v>LIBRE</v>
      </c>
      <c r="E276" s="40"/>
      <c r="F276" s="40" t="str">
        <f t="shared" ref="F276:F282" si="35">AB143</f>
        <v>PUERTO NUEVO</v>
      </c>
      <c r="G276" s="39"/>
      <c r="H276" s="40" t="str">
        <f t="shared" ref="H276:H282" si="36">AB159</f>
        <v>CAMIONEROS</v>
      </c>
      <c r="I276" s="40" t="s">
        <v>0</v>
      </c>
      <c r="J276" s="40" t="str">
        <f>AB170</f>
        <v>DEP. PARAGUAYO</v>
      </c>
    </row>
    <row r="277" spans="4:11" ht="26" x14ac:dyDescent="0.4">
      <c r="D277" s="40" t="str">
        <f>AB142</f>
        <v>CTRAL. CÓRDOBA (ROS.)</v>
      </c>
      <c r="E277" s="40" t="s">
        <v>0</v>
      </c>
      <c r="F277" s="40" t="str">
        <f t="shared" si="35"/>
        <v>LUGANO</v>
      </c>
      <c r="G277" s="39"/>
      <c r="H277" s="40" t="str">
        <f t="shared" si="36"/>
        <v>YUPANQUI</v>
      </c>
      <c r="I277" s="40" t="s">
        <v>0</v>
      </c>
      <c r="J277" s="40" t="str">
        <f>AB158</f>
        <v>ARGENTINO (ROS.)</v>
      </c>
    </row>
    <row r="278" spans="4:11" ht="26" x14ac:dyDescent="0.4">
      <c r="D278" s="40" t="str">
        <f>AB141</f>
        <v>MERCEDES</v>
      </c>
      <c r="E278" s="40" t="s">
        <v>0</v>
      </c>
      <c r="F278" s="40" t="str">
        <f t="shared" si="35"/>
        <v>BERAZATEGUI</v>
      </c>
      <c r="G278" s="39"/>
      <c r="H278" s="40" t="str">
        <f t="shared" si="36"/>
        <v>J. UNIDA</v>
      </c>
      <c r="I278" s="40" t="s">
        <v>0</v>
      </c>
      <c r="J278" s="40" t="str">
        <f>AB157</f>
        <v>LUJÁN</v>
      </c>
    </row>
    <row r="279" spans="4:11" ht="26" x14ac:dyDescent="0.4">
      <c r="D279" s="40" t="str">
        <f>AB153</f>
        <v>L.N. ALEM</v>
      </c>
      <c r="E279" s="40" t="s">
        <v>0</v>
      </c>
      <c r="F279" s="40" t="str">
        <f t="shared" si="35"/>
        <v>ITUZAINGÓ</v>
      </c>
      <c r="G279" s="39"/>
      <c r="H279" s="40" t="str">
        <f t="shared" si="36"/>
        <v>REC. ESPAÑOL</v>
      </c>
      <c r="I279" s="40" t="s">
        <v>0</v>
      </c>
      <c r="J279" s="40" t="str">
        <f>AB169</f>
        <v>ATLAS</v>
      </c>
    </row>
    <row r="280" spans="4:11" ht="26" x14ac:dyDescent="0.4">
      <c r="D280" s="40" t="str">
        <f>AB152</f>
        <v>DEF. DE CAMBACERES</v>
      </c>
      <c r="E280" s="40" t="s">
        <v>0</v>
      </c>
      <c r="F280" s="40" t="str">
        <f t="shared" si="35"/>
        <v>DEP. ESPAÑOL</v>
      </c>
      <c r="G280" s="39"/>
      <c r="H280" s="40" t="str">
        <f t="shared" si="36"/>
        <v>GRAL. LAMADRID</v>
      </c>
      <c r="I280" s="40" t="s">
        <v>0</v>
      </c>
      <c r="J280" s="40" t="str">
        <f>AB168</f>
        <v>CAÑUELAS F.C.</v>
      </c>
    </row>
    <row r="281" spans="4:11" ht="26" x14ac:dyDescent="0.4">
      <c r="D281" s="40" t="str">
        <f>AB151</f>
        <v>EL PORVENIR</v>
      </c>
      <c r="E281" s="40" t="s">
        <v>0</v>
      </c>
      <c r="F281" s="40" t="str">
        <f t="shared" si="35"/>
        <v>CLAYPOLE</v>
      </c>
      <c r="G281" s="39"/>
      <c r="H281" s="40" t="str">
        <f t="shared" si="36"/>
        <v>ESTRELLA DEL SUR</v>
      </c>
      <c r="I281" s="40" t="s">
        <v>0</v>
      </c>
      <c r="J281" s="40" t="str">
        <f>AB167</f>
        <v>V. ARENAS</v>
      </c>
    </row>
    <row r="282" spans="4:11" ht="26" x14ac:dyDescent="0.4">
      <c r="D282" s="40" t="str">
        <f>AB150</f>
        <v>J.J. DE URQUIZA</v>
      </c>
      <c r="E282" s="40" t="s">
        <v>0</v>
      </c>
      <c r="F282" s="40" t="str">
        <f t="shared" si="35"/>
        <v>MUÑIZ</v>
      </c>
      <c r="G282" s="39"/>
      <c r="H282" s="40" t="str">
        <f t="shared" si="36"/>
        <v>SP. BARRACAS</v>
      </c>
      <c r="I282" s="40" t="s">
        <v>0</v>
      </c>
      <c r="J282" s="40" t="str">
        <f>AB166</f>
        <v>CTRAL. BALLESTER</v>
      </c>
    </row>
    <row r="283" spans="4:11" ht="18.5" customHeight="1" x14ac:dyDescent="0.4">
      <c r="D283" s="40"/>
      <c r="E283" s="40"/>
      <c r="F283" s="40"/>
      <c r="G283" s="39"/>
      <c r="H283" s="40"/>
      <c r="I283" s="40"/>
      <c r="J283" s="40"/>
      <c r="K283" s="21"/>
    </row>
    <row r="284" spans="4:11" ht="26" x14ac:dyDescent="0.4">
      <c r="D284" s="38" t="s">
        <v>87</v>
      </c>
      <c r="E284" s="38"/>
      <c r="F284" s="38"/>
      <c r="G284" s="39"/>
      <c r="H284" s="38" t="s">
        <v>87</v>
      </c>
      <c r="I284" s="38"/>
      <c r="J284" s="38"/>
      <c r="K284" s="21"/>
    </row>
    <row r="285" spans="4:11" ht="18.5" customHeight="1" x14ac:dyDescent="0.4">
      <c r="D285" s="40"/>
      <c r="E285" s="40"/>
      <c r="F285" s="40"/>
      <c r="G285" s="39"/>
      <c r="H285" s="40"/>
      <c r="I285" s="40"/>
      <c r="J285" s="40"/>
      <c r="K285" s="21"/>
    </row>
    <row r="286" spans="4:11" ht="26" x14ac:dyDescent="0.4">
      <c r="D286" s="40" t="str">
        <f>AB149</f>
        <v>MUÑIZ</v>
      </c>
      <c r="E286" s="40"/>
      <c r="F286" s="40" t="str">
        <f>AB154</f>
        <v>LIBRE</v>
      </c>
      <c r="G286" s="39"/>
      <c r="H286" s="40" t="str">
        <f>AB170</f>
        <v>DEP. PARAGUAYO</v>
      </c>
      <c r="I286" s="40" t="s">
        <v>0</v>
      </c>
      <c r="J286" s="40" t="str">
        <f>AB165</f>
        <v>SP. BARRACAS</v>
      </c>
    </row>
    <row r="287" spans="4:11" ht="26" x14ac:dyDescent="0.4">
      <c r="D287" s="40" t="str">
        <f>AB148</f>
        <v>CLAYPOLE</v>
      </c>
      <c r="E287" s="40" t="s">
        <v>0</v>
      </c>
      <c r="F287" s="40" t="str">
        <f>AB150</f>
        <v>J.J. DE URQUIZA</v>
      </c>
      <c r="G287" s="39"/>
      <c r="H287" s="40" t="str">
        <f>AB166</f>
        <v>CTRAL. BALLESTER</v>
      </c>
      <c r="I287" s="40" t="s">
        <v>0</v>
      </c>
      <c r="J287" s="40" t="str">
        <f>AB164</f>
        <v>ESTRELLA DEL SUR</v>
      </c>
    </row>
    <row r="288" spans="4:11" ht="26" x14ac:dyDescent="0.4">
      <c r="D288" s="40" t="str">
        <f>AB147</f>
        <v>DEP. ESPAÑOL</v>
      </c>
      <c r="E288" s="40" t="s">
        <v>0</v>
      </c>
      <c r="F288" s="40" t="str">
        <f>AB151</f>
        <v>EL PORVENIR</v>
      </c>
      <c r="G288" s="39"/>
      <c r="H288" s="40" t="str">
        <f>AB167</f>
        <v>V. ARENAS</v>
      </c>
      <c r="I288" s="40" t="s">
        <v>0</v>
      </c>
      <c r="J288" s="40" t="str">
        <f>AB163</f>
        <v>GRAL. LAMADRID</v>
      </c>
    </row>
    <row r="289" spans="4:11" ht="26" x14ac:dyDescent="0.4">
      <c r="D289" s="40" t="str">
        <f>AB146</f>
        <v>ITUZAINGÓ</v>
      </c>
      <c r="E289" s="40" t="s">
        <v>0</v>
      </c>
      <c r="F289" s="40" t="str">
        <f>AB152</f>
        <v>DEF. DE CAMBACERES</v>
      </c>
      <c r="G289" s="39"/>
      <c r="H289" s="40" t="str">
        <f>AB168</f>
        <v>CAÑUELAS F.C.</v>
      </c>
      <c r="I289" s="40" t="s">
        <v>0</v>
      </c>
      <c r="J289" s="40" t="str">
        <f>AB162</f>
        <v>REC. ESPAÑOL</v>
      </c>
    </row>
    <row r="290" spans="4:11" ht="26" x14ac:dyDescent="0.4">
      <c r="D290" s="40" t="str">
        <f>AB145</f>
        <v>BERAZATEGUI</v>
      </c>
      <c r="E290" s="40" t="s">
        <v>0</v>
      </c>
      <c r="F290" s="40" t="str">
        <f>AB153</f>
        <v>L.N. ALEM</v>
      </c>
      <c r="G290" s="39"/>
      <c r="H290" s="40" t="str">
        <f>AB169</f>
        <v>ATLAS</v>
      </c>
      <c r="I290" s="40" t="s">
        <v>0</v>
      </c>
      <c r="J290" s="40" t="str">
        <f>AB161</f>
        <v>J. UNIDA</v>
      </c>
    </row>
    <row r="291" spans="4:11" ht="26" x14ac:dyDescent="0.4">
      <c r="D291" s="40" t="str">
        <f>AB144</f>
        <v>LUGANO</v>
      </c>
      <c r="E291" s="40" t="s">
        <v>0</v>
      </c>
      <c r="F291" s="40" t="str">
        <f>AB141</f>
        <v>MERCEDES</v>
      </c>
      <c r="G291" s="39"/>
      <c r="H291" s="40" t="str">
        <f>AB157</f>
        <v>LUJÁN</v>
      </c>
      <c r="I291" s="40" t="s">
        <v>0</v>
      </c>
      <c r="J291" s="40" t="str">
        <f>AB160</f>
        <v>YUPANQUI</v>
      </c>
    </row>
    <row r="292" spans="4:11" ht="26" x14ac:dyDescent="0.4">
      <c r="D292" s="40" t="str">
        <f>AB143</f>
        <v>PUERTO NUEVO</v>
      </c>
      <c r="E292" s="40" t="s">
        <v>0</v>
      </c>
      <c r="F292" s="40" t="str">
        <f>AB142</f>
        <v>CTRAL. CÓRDOBA (ROS.)</v>
      </c>
      <c r="G292" s="39"/>
      <c r="H292" s="40" t="str">
        <f>AB158</f>
        <v>ARGENTINO (ROS.)</v>
      </c>
      <c r="I292" s="40" t="s">
        <v>0</v>
      </c>
      <c r="J292" s="40" t="str">
        <f>AB159</f>
        <v>CAMIONEROS</v>
      </c>
    </row>
    <row r="293" spans="4:11" ht="18.5" customHeight="1" x14ac:dyDescent="0.4">
      <c r="D293" s="40"/>
      <c r="E293" s="40"/>
      <c r="F293" s="40"/>
      <c r="G293" s="39"/>
      <c r="H293" s="40"/>
      <c r="I293" s="40"/>
      <c r="J293" s="40"/>
      <c r="K293" s="21"/>
    </row>
    <row r="294" spans="4:11" ht="26" x14ac:dyDescent="0.4">
      <c r="D294" s="38" t="s">
        <v>88</v>
      </c>
      <c r="E294" s="38"/>
      <c r="F294" s="38"/>
      <c r="G294" s="39"/>
      <c r="H294" s="38" t="s">
        <v>88</v>
      </c>
      <c r="I294" s="38"/>
      <c r="J294" s="38"/>
      <c r="K294" s="21"/>
    </row>
    <row r="295" spans="4:11" ht="18.5" customHeight="1" x14ac:dyDescent="0.4">
      <c r="D295" s="40"/>
      <c r="E295" s="40"/>
      <c r="F295" s="40"/>
      <c r="G295" s="39"/>
      <c r="H295" s="40"/>
      <c r="I295" s="40"/>
      <c r="J295" s="40"/>
      <c r="K295" s="21"/>
    </row>
    <row r="296" spans="4:11" ht="26" x14ac:dyDescent="0.4">
      <c r="D296" s="40" t="str">
        <f>AB154</f>
        <v>LIBRE</v>
      </c>
      <c r="E296" s="40"/>
      <c r="F296" s="40" t="str">
        <f t="shared" ref="F296:F302" si="37">AB142</f>
        <v>CTRAL. CÓRDOBA (ROS.)</v>
      </c>
      <c r="G296" s="39"/>
      <c r="H296" s="40" t="str">
        <f t="shared" ref="H296:H302" si="38">AB158</f>
        <v>ARGENTINO (ROS.)</v>
      </c>
      <c r="I296" s="40" t="s">
        <v>0</v>
      </c>
      <c r="J296" s="40" t="str">
        <f>AB170</f>
        <v>DEP. PARAGUAYO</v>
      </c>
    </row>
    <row r="297" spans="4:11" ht="26" x14ac:dyDescent="0.4">
      <c r="D297" s="40" t="str">
        <f>AB141</f>
        <v>MERCEDES</v>
      </c>
      <c r="E297" s="40" t="s">
        <v>0</v>
      </c>
      <c r="F297" s="40" t="str">
        <f t="shared" si="37"/>
        <v>PUERTO NUEVO</v>
      </c>
      <c r="G297" s="39"/>
      <c r="H297" s="40" t="str">
        <f t="shared" si="38"/>
        <v>CAMIONEROS</v>
      </c>
      <c r="I297" s="40" t="s">
        <v>0</v>
      </c>
      <c r="J297" s="40" t="str">
        <f>AB157</f>
        <v>LUJÁN</v>
      </c>
    </row>
    <row r="298" spans="4:11" ht="26" x14ac:dyDescent="0.4">
      <c r="D298" s="40" t="str">
        <f>AB153</f>
        <v>L.N. ALEM</v>
      </c>
      <c r="E298" s="40" t="s">
        <v>0</v>
      </c>
      <c r="F298" s="40" t="str">
        <f t="shared" si="37"/>
        <v>LUGANO</v>
      </c>
      <c r="G298" s="39"/>
      <c r="H298" s="40" t="str">
        <f t="shared" si="38"/>
        <v>YUPANQUI</v>
      </c>
      <c r="I298" s="40" t="s">
        <v>0</v>
      </c>
      <c r="J298" s="40" t="str">
        <f>AB169</f>
        <v>ATLAS</v>
      </c>
    </row>
    <row r="299" spans="4:11" ht="26" x14ac:dyDescent="0.4">
      <c r="D299" s="40" t="str">
        <f>AB152</f>
        <v>DEF. DE CAMBACERES</v>
      </c>
      <c r="E299" s="40" t="s">
        <v>0</v>
      </c>
      <c r="F299" s="40" t="str">
        <f t="shared" si="37"/>
        <v>BERAZATEGUI</v>
      </c>
      <c r="G299" s="39"/>
      <c r="H299" s="40" t="str">
        <f t="shared" si="38"/>
        <v>J. UNIDA</v>
      </c>
      <c r="I299" s="40" t="s">
        <v>0</v>
      </c>
      <c r="J299" s="40" t="str">
        <f>AB168</f>
        <v>CAÑUELAS F.C.</v>
      </c>
    </row>
    <row r="300" spans="4:11" ht="26" x14ac:dyDescent="0.4">
      <c r="D300" s="40" t="str">
        <f>AB151</f>
        <v>EL PORVENIR</v>
      </c>
      <c r="E300" s="40" t="s">
        <v>0</v>
      </c>
      <c r="F300" s="40" t="str">
        <f t="shared" si="37"/>
        <v>ITUZAINGÓ</v>
      </c>
      <c r="G300" s="39"/>
      <c r="H300" s="40" t="str">
        <f t="shared" si="38"/>
        <v>REC. ESPAÑOL</v>
      </c>
      <c r="I300" s="40" t="s">
        <v>0</v>
      </c>
      <c r="J300" s="40" t="str">
        <f>AB167</f>
        <v>V. ARENAS</v>
      </c>
    </row>
    <row r="301" spans="4:11" ht="26" x14ac:dyDescent="0.4">
      <c r="D301" s="40" t="str">
        <f>AB150</f>
        <v>J.J. DE URQUIZA</v>
      </c>
      <c r="E301" s="40" t="s">
        <v>0</v>
      </c>
      <c r="F301" s="40" t="str">
        <f t="shared" si="37"/>
        <v>DEP. ESPAÑOL</v>
      </c>
      <c r="G301" s="39"/>
      <c r="H301" s="40" t="str">
        <f t="shared" si="38"/>
        <v>GRAL. LAMADRID</v>
      </c>
      <c r="I301" s="40" t="s">
        <v>0</v>
      </c>
      <c r="J301" s="40" t="str">
        <f>AB166</f>
        <v>CTRAL. BALLESTER</v>
      </c>
    </row>
    <row r="302" spans="4:11" ht="26" x14ac:dyDescent="0.4">
      <c r="D302" s="40" t="str">
        <f>AB149</f>
        <v>MUÑIZ</v>
      </c>
      <c r="E302" s="40" t="s">
        <v>0</v>
      </c>
      <c r="F302" s="40" t="str">
        <f t="shared" si="37"/>
        <v>CLAYPOLE</v>
      </c>
      <c r="G302" s="39"/>
      <c r="H302" s="40" t="str">
        <f t="shared" si="38"/>
        <v>ESTRELLA DEL SUR</v>
      </c>
      <c r="I302" s="40" t="s">
        <v>0</v>
      </c>
      <c r="J302" s="40" t="str">
        <f>AB165</f>
        <v>SP. BARRACAS</v>
      </c>
    </row>
    <row r="303" spans="4:11" ht="18.5" customHeight="1" x14ac:dyDescent="0.4">
      <c r="D303" s="40"/>
      <c r="E303" s="40"/>
      <c r="F303" s="40"/>
      <c r="G303" s="39"/>
      <c r="H303" s="40"/>
      <c r="I303" s="40"/>
      <c r="J303" s="40"/>
      <c r="K303" s="21"/>
    </row>
    <row r="304" spans="4:11" ht="26" x14ac:dyDescent="0.4">
      <c r="D304" s="38" t="s">
        <v>89</v>
      </c>
      <c r="E304" s="38"/>
      <c r="F304" s="38"/>
      <c r="G304" s="39"/>
      <c r="H304" s="38" t="s">
        <v>89</v>
      </c>
      <c r="I304" s="38"/>
      <c r="J304" s="38"/>
      <c r="K304" s="21"/>
    </row>
    <row r="305" spans="4:11" ht="18.5" customHeight="1" x14ac:dyDescent="0.4">
      <c r="D305" s="40"/>
      <c r="E305" s="40"/>
      <c r="F305" s="40"/>
      <c r="G305" s="39"/>
      <c r="H305" s="40"/>
      <c r="I305" s="40"/>
      <c r="J305" s="40"/>
      <c r="K305" s="21"/>
    </row>
    <row r="306" spans="4:11" ht="26" x14ac:dyDescent="0.4">
      <c r="D306" s="40" t="str">
        <f>AB148</f>
        <v>CLAYPOLE</v>
      </c>
      <c r="E306" s="40"/>
      <c r="F306" s="40" t="str">
        <f>AB154</f>
        <v>LIBRE</v>
      </c>
      <c r="G306" s="39"/>
      <c r="H306" s="40" t="str">
        <f>AB170</f>
        <v>DEP. PARAGUAYO</v>
      </c>
      <c r="I306" s="40" t="s">
        <v>0</v>
      </c>
      <c r="J306" s="40" t="str">
        <f>AB164</f>
        <v>ESTRELLA DEL SUR</v>
      </c>
    </row>
    <row r="307" spans="4:11" ht="26" x14ac:dyDescent="0.4">
      <c r="D307" s="40" t="str">
        <f>AB147</f>
        <v>DEP. ESPAÑOL</v>
      </c>
      <c r="E307" s="40" t="s">
        <v>0</v>
      </c>
      <c r="F307" s="40" t="str">
        <f>AB149</f>
        <v>MUÑIZ</v>
      </c>
      <c r="G307" s="39"/>
      <c r="H307" s="40" t="str">
        <f>AB165</f>
        <v>SP. BARRACAS</v>
      </c>
      <c r="I307" s="40" t="s">
        <v>0</v>
      </c>
      <c r="J307" s="40" t="str">
        <f>AB163</f>
        <v>GRAL. LAMADRID</v>
      </c>
    </row>
    <row r="308" spans="4:11" ht="26" x14ac:dyDescent="0.4">
      <c r="D308" s="40" t="str">
        <f>AB146</f>
        <v>ITUZAINGÓ</v>
      </c>
      <c r="E308" s="40" t="s">
        <v>0</v>
      </c>
      <c r="F308" s="40" t="str">
        <f>AB150</f>
        <v>J.J. DE URQUIZA</v>
      </c>
      <c r="G308" s="39"/>
      <c r="H308" s="40" t="str">
        <f>AB166</f>
        <v>CTRAL. BALLESTER</v>
      </c>
      <c r="I308" s="40" t="s">
        <v>0</v>
      </c>
      <c r="J308" s="40" t="str">
        <f>AB162</f>
        <v>REC. ESPAÑOL</v>
      </c>
    </row>
    <row r="309" spans="4:11" ht="26" x14ac:dyDescent="0.4">
      <c r="D309" s="40" t="str">
        <f>AB145</f>
        <v>BERAZATEGUI</v>
      </c>
      <c r="E309" s="40" t="s">
        <v>0</v>
      </c>
      <c r="F309" s="40" t="str">
        <f>AB151</f>
        <v>EL PORVENIR</v>
      </c>
      <c r="G309" s="39"/>
      <c r="H309" s="40" t="str">
        <f>AB167</f>
        <v>V. ARENAS</v>
      </c>
      <c r="I309" s="40" t="s">
        <v>0</v>
      </c>
      <c r="J309" s="40" t="str">
        <f>AB161</f>
        <v>J. UNIDA</v>
      </c>
    </row>
    <row r="310" spans="4:11" ht="26" x14ac:dyDescent="0.4">
      <c r="D310" s="40" t="str">
        <f>AB144</f>
        <v>LUGANO</v>
      </c>
      <c r="E310" s="40" t="s">
        <v>0</v>
      </c>
      <c r="F310" s="40" t="str">
        <f>AB152</f>
        <v>DEF. DE CAMBACERES</v>
      </c>
      <c r="G310" s="39"/>
      <c r="H310" s="40" t="str">
        <f>AB168</f>
        <v>CAÑUELAS F.C.</v>
      </c>
      <c r="I310" s="40" t="s">
        <v>0</v>
      </c>
      <c r="J310" s="40" t="str">
        <f>AB160</f>
        <v>YUPANQUI</v>
      </c>
    </row>
    <row r="311" spans="4:11" ht="26" x14ac:dyDescent="0.4">
      <c r="D311" s="40" t="str">
        <f>AB143</f>
        <v>PUERTO NUEVO</v>
      </c>
      <c r="E311" s="40" t="s">
        <v>0</v>
      </c>
      <c r="F311" s="40" t="str">
        <f>AB153</f>
        <v>L.N. ALEM</v>
      </c>
      <c r="G311" s="39"/>
      <c r="H311" s="40" t="str">
        <f>AB169</f>
        <v>ATLAS</v>
      </c>
      <c r="I311" s="40" t="s">
        <v>0</v>
      </c>
      <c r="J311" s="40" t="str">
        <f>AB159</f>
        <v>CAMIONEROS</v>
      </c>
    </row>
    <row r="312" spans="4:11" ht="26" x14ac:dyDescent="0.4">
      <c r="D312" s="40" t="str">
        <f>AB142</f>
        <v>CTRAL. CÓRDOBA (ROS.)</v>
      </c>
      <c r="E312" s="40" t="s">
        <v>0</v>
      </c>
      <c r="F312" s="40" t="str">
        <f>AB141</f>
        <v>MERCEDES</v>
      </c>
      <c r="G312" s="39"/>
      <c r="H312" s="40" t="str">
        <f>AB157</f>
        <v>LUJÁN</v>
      </c>
      <c r="I312" s="40" t="s">
        <v>0</v>
      </c>
      <c r="J312" s="40" t="str">
        <f>AB158</f>
        <v>ARGENTINO (ROS.)</v>
      </c>
    </row>
    <row r="313" spans="4:11" ht="18.5" customHeight="1" x14ac:dyDescent="0.4">
      <c r="D313" s="40"/>
      <c r="E313" s="40"/>
      <c r="F313" s="40"/>
      <c r="G313" s="39"/>
      <c r="H313" s="40"/>
      <c r="I313" s="40"/>
      <c r="J313" s="40"/>
      <c r="K313" s="21"/>
    </row>
    <row r="314" spans="4:11" ht="26" x14ac:dyDescent="0.4">
      <c r="D314" s="38" t="s">
        <v>90</v>
      </c>
      <c r="E314" s="38"/>
      <c r="F314" s="38"/>
      <c r="G314" s="39"/>
      <c r="H314" s="38" t="s">
        <v>90</v>
      </c>
      <c r="I314" s="38"/>
      <c r="J314" s="38"/>
    </row>
    <row r="315" spans="4:11" ht="18.5" customHeight="1" x14ac:dyDescent="0.4">
      <c r="D315" s="40"/>
      <c r="E315" s="40"/>
      <c r="F315" s="40"/>
      <c r="G315" s="39"/>
      <c r="H315" s="40"/>
      <c r="I315" s="40"/>
      <c r="J315" s="40"/>
    </row>
    <row r="316" spans="4:11" ht="26" x14ac:dyDescent="0.4">
      <c r="D316" s="40" t="str">
        <f>AB154</f>
        <v>LIBRE</v>
      </c>
      <c r="E316" s="40"/>
      <c r="F316" s="40" t="str">
        <f t="shared" ref="F316:F322" si="39">AB141</f>
        <v>MERCEDES</v>
      </c>
      <c r="G316" s="39"/>
      <c r="H316" s="40" t="str">
        <f t="shared" ref="H316:H322" si="40">AB157</f>
        <v>LUJÁN</v>
      </c>
      <c r="I316" s="40" t="s">
        <v>0</v>
      </c>
      <c r="J316" s="40" t="str">
        <f>AB170</f>
        <v>DEP. PARAGUAYO</v>
      </c>
    </row>
    <row r="317" spans="4:11" ht="26" x14ac:dyDescent="0.4">
      <c r="D317" s="40" t="str">
        <f>AB153</f>
        <v>L.N. ALEM</v>
      </c>
      <c r="E317" s="40" t="s">
        <v>0</v>
      </c>
      <c r="F317" s="40" t="str">
        <f t="shared" si="39"/>
        <v>CTRAL. CÓRDOBA (ROS.)</v>
      </c>
      <c r="G317" s="39"/>
      <c r="H317" s="40" t="str">
        <f t="shared" si="40"/>
        <v>ARGENTINO (ROS.)</v>
      </c>
      <c r="I317" s="40" t="s">
        <v>0</v>
      </c>
      <c r="J317" s="40" t="str">
        <f>AB169</f>
        <v>ATLAS</v>
      </c>
    </row>
    <row r="318" spans="4:11" ht="26" x14ac:dyDescent="0.4">
      <c r="D318" s="40" t="str">
        <f>AB152</f>
        <v>DEF. DE CAMBACERES</v>
      </c>
      <c r="E318" s="40" t="s">
        <v>0</v>
      </c>
      <c r="F318" s="40" t="str">
        <f t="shared" si="39"/>
        <v>PUERTO NUEVO</v>
      </c>
      <c r="G318" s="39"/>
      <c r="H318" s="40" t="str">
        <f t="shared" si="40"/>
        <v>CAMIONEROS</v>
      </c>
      <c r="I318" s="40" t="s">
        <v>0</v>
      </c>
      <c r="J318" s="40" t="str">
        <f>AB168</f>
        <v>CAÑUELAS F.C.</v>
      </c>
    </row>
    <row r="319" spans="4:11" ht="26" x14ac:dyDescent="0.4">
      <c r="D319" s="40" t="str">
        <f>AB151</f>
        <v>EL PORVENIR</v>
      </c>
      <c r="E319" s="40" t="s">
        <v>0</v>
      </c>
      <c r="F319" s="40" t="str">
        <f t="shared" si="39"/>
        <v>LUGANO</v>
      </c>
      <c r="G319" s="39"/>
      <c r="H319" s="40" t="str">
        <f t="shared" si="40"/>
        <v>YUPANQUI</v>
      </c>
      <c r="I319" s="40" t="s">
        <v>0</v>
      </c>
      <c r="J319" s="40" t="str">
        <f>AB167</f>
        <v>V. ARENAS</v>
      </c>
    </row>
    <row r="320" spans="4:11" ht="26" x14ac:dyDescent="0.4">
      <c r="D320" s="40" t="str">
        <f>AB150</f>
        <v>J.J. DE URQUIZA</v>
      </c>
      <c r="E320" s="40" t="s">
        <v>0</v>
      </c>
      <c r="F320" s="40" t="str">
        <f t="shared" si="39"/>
        <v>BERAZATEGUI</v>
      </c>
      <c r="G320" s="39"/>
      <c r="H320" s="40" t="str">
        <f t="shared" si="40"/>
        <v>J. UNIDA</v>
      </c>
      <c r="I320" s="40" t="s">
        <v>0</v>
      </c>
      <c r="J320" s="40" t="str">
        <f>AB166</f>
        <v>CTRAL. BALLESTER</v>
      </c>
    </row>
    <row r="321" spans="4:17" ht="26" x14ac:dyDescent="0.4">
      <c r="D321" s="40" t="str">
        <f>AB149</f>
        <v>MUÑIZ</v>
      </c>
      <c r="E321" s="40" t="s">
        <v>0</v>
      </c>
      <c r="F321" s="40" t="str">
        <f t="shared" si="39"/>
        <v>ITUZAINGÓ</v>
      </c>
      <c r="G321" s="39"/>
      <c r="H321" s="40" t="str">
        <f t="shared" si="40"/>
        <v>REC. ESPAÑOL</v>
      </c>
      <c r="I321" s="40" t="s">
        <v>0</v>
      </c>
      <c r="J321" s="40" t="str">
        <f>AB165</f>
        <v>SP. BARRACAS</v>
      </c>
    </row>
    <row r="322" spans="4:17" ht="26" x14ac:dyDescent="0.4">
      <c r="D322" s="40" t="str">
        <f>AB148</f>
        <v>CLAYPOLE</v>
      </c>
      <c r="E322" s="40" t="s">
        <v>0</v>
      </c>
      <c r="F322" s="40" t="str">
        <f t="shared" si="39"/>
        <v>DEP. ESPAÑOL</v>
      </c>
      <c r="G322" s="39"/>
      <c r="H322" s="40" t="str">
        <f t="shared" si="40"/>
        <v>GRAL. LAMADRID</v>
      </c>
      <c r="I322" s="40" t="s">
        <v>0</v>
      </c>
      <c r="J322" s="40" t="str">
        <f>AB164</f>
        <v>ESTRELLA DEL SUR</v>
      </c>
    </row>
    <row r="323" spans="4:17" ht="18.5" customHeight="1" x14ac:dyDescent="0.4">
      <c r="D323" s="40"/>
      <c r="E323" s="40"/>
      <c r="F323" s="40"/>
      <c r="G323" s="39"/>
      <c r="H323" s="40"/>
      <c r="I323" s="40"/>
      <c r="J323" s="40"/>
    </row>
    <row r="324" spans="4:17" ht="26" x14ac:dyDescent="0.4">
      <c r="D324" s="38" t="s">
        <v>91</v>
      </c>
      <c r="E324" s="38"/>
      <c r="F324" s="38"/>
      <c r="G324" s="39"/>
      <c r="H324" s="38" t="s">
        <v>91</v>
      </c>
      <c r="I324" s="38"/>
      <c r="J324" s="38"/>
    </row>
    <row r="325" spans="4:17" ht="18.5" customHeight="1" x14ac:dyDescent="0.4">
      <c r="D325" s="40"/>
      <c r="E325" s="40"/>
      <c r="F325" s="40"/>
      <c r="G325" s="39"/>
      <c r="H325" s="40"/>
      <c r="I325" s="40"/>
      <c r="J325" s="40"/>
    </row>
    <row r="326" spans="4:17" ht="26" x14ac:dyDescent="0.4">
      <c r="D326" s="40" t="str">
        <f>AB147</f>
        <v>DEP. ESPAÑOL</v>
      </c>
      <c r="E326" s="40"/>
      <c r="F326" s="40" t="str">
        <f>AB154</f>
        <v>LIBRE</v>
      </c>
      <c r="G326" s="39"/>
      <c r="H326" s="40" t="str">
        <f>AB170</f>
        <v>DEP. PARAGUAYO</v>
      </c>
      <c r="I326" s="40" t="s">
        <v>0</v>
      </c>
      <c r="J326" s="40" t="str">
        <f>AB163</f>
        <v>GRAL. LAMADRID</v>
      </c>
    </row>
    <row r="327" spans="4:17" ht="26" x14ac:dyDescent="0.4">
      <c r="D327" s="40" t="str">
        <f>AB146</f>
        <v>ITUZAINGÓ</v>
      </c>
      <c r="E327" s="40" t="s">
        <v>0</v>
      </c>
      <c r="F327" s="40" t="str">
        <f t="shared" ref="F327:F332" si="41">AB148</f>
        <v>CLAYPOLE</v>
      </c>
      <c r="G327" s="39"/>
      <c r="H327" s="40" t="str">
        <f t="shared" ref="H327:H332" si="42">AB164</f>
        <v>ESTRELLA DEL SUR</v>
      </c>
      <c r="I327" s="40" t="s">
        <v>0</v>
      </c>
      <c r="J327" s="40" t="str">
        <f>AB162</f>
        <v>REC. ESPAÑOL</v>
      </c>
    </row>
    <row r="328" spans="4:17" ht="26" x14ac:dyDescent="0.4">
      <c r="D328" s="40" t="str">
        <f>AB145</f>
        <v>BERAZATEGUI</v>
      </c>
      <c r="E328" s="40" t="s">
        <v>0</v>
      </c>
      <c r="F328" s="40" t="str">
        <f t="shared" si="41"/>
        <v>MUÑIZ</v>
      </c>
      <c r="G328" s="39"/>
      <c r="H328" s="40" t="str">
        <f t="shared" si="42"/>
        <v>SP. BARRACAS</v>
      </c>
      <c r="I328" s="40" t="s">
        <v>0</v>
      </c>
      <c r="J328" s="40" t="str">
        <f>AB161</f>
        <v>J. UNIDA</v>
      </c>
    </row>
    <row r="329" spans="4:17" ht="26" x14ac:dyDescent="0.4">
      <c r="D329" s="40" t="str">
        <f>AB144</f>
        <v>LUGANO</v>
      </c>
      <c r="E329" s="40" t="s">
        <v>0</v>
      </c>
      <c r="F329" s="40" t="str">
        <f t="shared" si="41"/>
        <v>J.J. DE URQUIZA</v>
      </c>
      <c r="G329" s="39"/>
      <c r="H329" s="40" t="str">
        <f t="shared" si="42"/>
        <v>CTRAL. BALLESTER</v>
      </c>
      <c r="I329" s="40" t="s">
        <v>0</v>
      </c>
      <c r="J329" s="40" t="str">
        <f>AB160</f>
        <v>YUPANQUI</v>
      </c>
    </row>
    <row r="330" spans="4:17" ht="26" x14ac:dyDescent="0.4">
      <c r="D330" s="40" t="str">
        <f>AB143</f>
        <v>PUERTO NUEVO</v>
      </c>
      <c r="E330" s="40" t="s">
        <v>0</v>
      </c>
      <c r="F330" s="40" t="str">
        <f t="shared" si="41"/>
        <v>EL PORVENIR</v>
      </c>
      <c r="G330" s="39"/>
      <c r="H330" s="40" t="str">
        <f t="shared" si="42"/>
        <v>V. ARENAS</v>
      </c>
      <c r="I330" s="40" t="s">
        <v>0</v>
      </c>
      <c r="J330" s="40" t="str">
        <f>AB159</f>
        <v>CAMIONEROS</v>
      </c>
    </row>
    <row r="331" spans="4:17" ht="26" x14ac:dyDescent="0.4">
      <c r="D331" s="40" t="str">
        <f>AB142</f>
        <v>CTRAL. CÓRDOBA (ROS.)</v>
      </c>
      <c r="E331" s="40" t="s">
        <v>0</v>
      </c>
      <c r="F331" s="40" t="str">
        <f t="shared" si="41"/>
        <v>DEF. DE CAMBACERES</v>
      </c>
      <c r="G331" s="39"/>
      <c r="H331" s="40" t="str">
        <f t="shared" si="42"/>
        <v>CAÑUELAS F.C.</v>
      </c>
      <c r="I331" s="40" t="s">
        <v>0</v>
      </c>
      <c r="J331" s="40" t="str">
        <f>AB158</f>
        <v>ARGENTINO (ROS.)</v>
      </c>
    </row>
    <row r="332" spans="4:17" ht="26" x14ac:dyDescent="0.4">
      <c r="D332" s="40" t="str">
        <f>AB141</f>
        <v>MERCEDES</v>
      </c>
      <c r="E332" s="40" t="s">
        <v>0</v>
      </c>
      <c r="F332" s="40" t="str">
        <f t="shared" si="41"/>
        <v>L.N. ALEM</v>
      </c>
      <c r="G332" s="39"/>
      <c r="H332" s="40" t="str">
        <f t="shared" si="42"/>
        <v>ATLAS</v>
      </c>
      <c r="I332" s="40" t="s">
        <v>0</v>
      </c>
      <c r="J332" s="40" t="str">
        <f>AB157</f>
        <v>LUJÁN</v>
      </c>
    </row>
    <row r="333" spans="4:17" ht="18.5" customHeight="1" x14ac:dyDescent="0.3">
      <c r="D333" s="49"/>
      <c r="E333" s="49"/>
      <c r="F333" s="49"/>
      <c r="G333" s="21"/>
      <c r="H333" s="49"/>
      <c r="I333" s="30"/>
      <c r="J333" s="49"/>
    </row>
    <row r="334" spans="4:17" x14ac:dyDescent="0.3">
      <c r="D334" s="49"/>
      <c r="E334" s="49"/>
      <c r="F334" s="49"/>
      <c r="G334" s="21"/>
      <c r="H334" s="49"/>
      <c r="I334" s="30"/>
      <c r="J334" s="49"/>
      <c r="Q334" s="50"/>
    </row>
    <row r="335" spans="4:17" x14ac:dyDescent="0.3">
      <c r="D335" s="49"/>
      <c r="E335" s="49"/>
      <c r="F335" s="49"/>
      <c r="G335" s="21"/>
      <c r="H335" s="49"/>
      <c r="I335" s="30"/>
      <c r="J335" s="49"/>
    </row>
    <row r="336" spans="4:17" x14ac:dyDescent="0.3">
      <c r="D336" s="49"/>
      <c r="E336" s="49"/>
      <c r="F336" s="49"/>
      <c r="G336" s="21"/>
      <c r="H336" s="49"/>
      <c r="I336" s="30"/>
      <c r="J336" s="49"/>
    </row>
    <row r="338" spans="4:10" ht="13.5" x14ac:dyDescent="0.3">
      <c r="D338" s="51"/>
      <c r="E338" s="52"/>
      <c r="F338" s="53"/>
      <c r="H338" s="51"/>
      <c r="I338" s="52"/>
      <c r="J338" s="54"/>
    </row>
    <row r="340" spans="4:10" x14ac:dyDescent="0.3">
      <c r="D340" s="49"/>
      <c r="E340" s="49"/>
      <c r="F340" s="49"/>
      <c r="H340" s="49"/>
      <c r="I340" s="30"/>
      <c r="J340" s="49"/>
    </row>
    <row r="341" spans="4:10" x14ac:dyDescent="0.3">
      <c r="D341" s="49"/>
      <c r="E341" s="49"/>
      <c r="F341" s="49"/>
      <c r="H341" s="49"/>
      <c r="I341" s="30"/>
      <c r="J341" s="49"/>
    </row>
    <row r="342" spans="4:10" x14ac:dyDescent="0.3">
      <c r="D342" s="49"/>
      <c r="E342" s="49"/>
      <c r="F342" s="49"/>
      <c r="H342" s="49"/>
      <c r="I342" s="30"/>
      <c r="J342" s="49"/>
    </row>
    <row r="343" spans="4:10" x14ac:dyDescent="0.3">
      <c r="D343" s="49"/>
      <c r="E343" s="49"/>
      <c r="F343" s="49"/>
      <c r="H343" s="49"/>
      <c r="I343" s="30"/>
      <c r="J343" s="49"/>
    </row>
    <row r="344" spans="4:10" x14ac:dyDescent="0.3">
      <c r="D344" s="49"/>
      <c r="E344" s="49"/>
      <c r="F344" s="49"/>
      <c r="H344" s="49"/>
      <c r="I344" s="30"/>
      <c r="J344" s="49"/>
    </row>
    <row r="345" spans="4:10" x14ac:dyDescent="0.3">
      <c r="D345" s="49"/>
      <c r="E345" s="49"/>
      <c r="F345" s="49"/>
      <c r="H345" s="49"/>
      <c r="I345" s="30"/>
      <c r="J345" s="49"/>
    </row>
    <row r="346" spans="4:10" x14ac:dyDescent="0.3">
      <c r="D346" s="49"/>
      <c r="E346" s="49"/>
      <c r="F346" s="49"/>
      <c r="H346" s="49"/>
      <c r="I346" s="30"/>
      <c r="J346" s="49"/>
    </row>
    <row r="347" spans="4:10" x14ac:dyDescent="0.3">
      <c r="D347" s="49"/>
      <c r="E347" s="49"/>
      <c r="F347" s="49"/>
      <c r="H347" s="49"/>
      <c r="I347" s="30"/>
      <c r="J347" s="49"/>
    </row>
    <row r="349" spans="4:10" ht="13.5" x14ac:dyDescent="0.3">
      <c r="D349" s="51"/>
      <c r="E349" s="52"/>
      <c r="F349" s="53"/>
      <c r="H349" s="51"/>
      <c r="I349" s="52"/>
      <c r="J349" s="54"/>
    </row>
    <row r="351" spans="4:10" x14ac:dyDescent="0.3">
      <c r="D351" s="49"/>
      <c r="E351" s="49"/>
      <c r="F351" s="49"/>
      <c r="H351" s="49"/>
      <c r="I351" s="30"/>
      <c r="J351" s="49"/>
    </row>
    <row r="352" spans="4:10" x14ac:dyDescent="0.3">
      <c r="D352" s="49"/>
      <c r="E352" s="49"/>
      <c r="F352" s="49"/>
      <c r="H352" s="49"/>
      <c r="I352" s="30"/>
      <c r="J352" s="49"/>
    </row>
    <row r="353" spans="4:10" x14ac:dyDescent="0.3">
      <c r="D353" s="49"/>
      <c r="E353" s="49"/>
      <c r="F353" s="49"/>
      <c r="H353" s="49"/>
      <c r="I353" s="30"/>
      <c r="J353" s="49"/>
    </row>
    <row r="354" spans="4:10" x14ac:dyDescent="0.3">
      <c r="D354" s="49"/>
      <c r="E354" s="49"/>
      <c r="F354" s="49"/>
      <c r="H354" s="49"/>
      <c r="I354" s="30"/>
      <c r="J354" s="49"/>
    </row>
    <row r="355" spans="4:10" x14ac:dyDescent="0.3">
      <c r="D355" s="49"/>
      <c r="E355" s="49"/>
      <c r="F355" s="49"/>
      <c r="H355" s="49"/>
      <c r="I355" s="30"/>
      <c r="J355" s="49"/>
    </row>
    <row r="356" spans="4:10" x14ac:dyDescent="0.3">
      <c r="D356" s="49"/>
      <c r="E356" s="49"/>
      <c r="F356" s="49"/>
      <c r="H356" s="49"/>
      <c r="I356" s="30"/>
      <c r="J356" s="49"/>
    </row>
    <row r="357" spans="4:10" x14ac:dyDescent="0.3">
      <c r="D357" s="49"/>
      <c r="E357" s="49"/>
      <c r="F357" s="49"/>
      <c r="H357" s="49"/>
      <c r="I357" s="30"/>
      <c r="J357" s="49"/>
    </row>
    <row r="358" spans="4:10" x14ac:dyDescent="0.3">
      <c r="D358" s="49"/>
      <c r="E358" s="49"/>
      <c r="F358" s="49"/>
      <c r="H358" s="49"/>
      <c r="I358" s="30"/>
      <c r="J358" s="49"/>
    </row>
    <row r="360" spans="4:10" ht="13.5" x14ac:dyDescent="0.3">
      <c r="D360" s="51"/>
      <c r="E360" s="52"/>
      <c r="F360" s="53"/>
      <c r="H360" s="51"/>
      <c r="I360" s="52"/>
      <c r="J360" s="54"/>
    </row>
    <row r="362" spans="4:10" x14ac:dyDescent="0.3">
      <c r="D362" s="49"/>
      <c r="E362" s="49"/>
      <c r="F362" s="49"/>
      <c r="H362" s="49"/>
      <c r="I362" s="30"/>
      <c r="J362" s="49"/>
    </row>
    <row r="363" spans="4:10" x14ac:dyDescent="0.3">
      <c r="D363" s="49"/>
      <c r="E363" s="49"/>
      <c r="F363" s="49"/>
      <c r="H363" s="49"/>
      <c r="I363" s="30"/>
      <c r="J363" s="49"/>
    </row>
    <row r="364" spans="4:10" x14ac:dyDescent="0.3">
      <c r="D364" s="49"/>
      <c r="E364" s="49"/>
      <c r="F364" s="49"/>
      <c r="H364" s="49"/>
      <c r="I364" s="30"/>
      <c r="J364" s="49"/>
    </row>
    <row r="365" spans="4:10" x14ac:dyDescent="0.3">
      <c r="D365" s="49"/>
      <c r="E365" s="49"/>
      <c r="F365" s="49"/>
      <c r="H365" s="49"/>
      <c r="I365" s="30"/>
      <c r="J365" s="49"/>
    </row>
    <row r="366" spans="4:10" x14ac:dyDescent="0.3">
      <c r="D366" s="49"/>
      <c r="E366" s="49"/>
      <c r="F366" s="49"/>
      <c r="H366" s="49"/>
      <c r="I366" s="30"/>
      <c r="J366" s="49"/>
    </row>
    <row r="367" spans="4:10" x14ac:dyDescent="0.3">
      <c r="D367" s="49"/>
      <c r="E367" s="49"/>
      <c r="F367" s="49"/>
      <c r="H367" s="49"/>
      <c r="I367" s="30"/>
      <c r="J367" s="49"/>
    </row>
    <row r="368" spans="4:10" x14ac:dyDescent="0.3">
      <c r="D368" s="49"/>
      <c r="E368" s="49"/>
      <c r="F368" s="49"/>
      <c r="H368" s="49"/>
      <c r="I368" s="30"/>
      <c r="J368" s="49"/>
    </row>
    <row r="369" spans="4:10" x14ac:dyDescent="0.3">
      <c r="D369" s="49"/>
      <c r="E369" s="49"/>
      <c r="F369" s="49"/>
      <c r="H369" s="49"/>
      <c r="I369" s="30"/>
      <c r="J369" s="49"/>
    </row>
    <row r="371" spans="4:10" ht="13.5" x14ac:dyDescent="0.3">
      <c r="D371" s="51"/>
      <c r="E371" s="52"/>
      <c r="F371" s="53"/>
      <c r="H371" s="51"/>
      <c r="I371" s="52"/>
      <c r="J371" s="54"/>
    </row>
    <row r="373" spans="4:10" x14ac:dyDescent="0.3">
      <c r="D373" s="49"/>
      <c r="E373" s="49"/>
      <c r="F373" s="49"/>
      <c r="H373" s="49"/>
      <c r="I373" s="30"/>
      <c r="J373" s="49"/>
    </row>
    <row r="374" spans="4:10" x14ac:dyDescent="0.3">
      <c r="D374" s="49"/>
      <c r="E374" s="49"/>
      <c r="F374" s="49"/>
      <c r="G374" s="21"/>
      <c r="H374" s="49"/>
      <c r="I374" s="30"/>
      <c r="J374" s="49"/>
    </row>
    <row r="375" spans="4:10" x14ac:dyDescent="0.3">
      <c r="D375" s="49"/>
      <c r="E375" s="49"/>
      <c r="F375" s="49"/>
      <c r="G375" s="21"/>
      <c r="H375" s="49"/>
      <c r="I375" s="30"/>
      <c r="J375" s="49"/>
    </row>
    <row r="376" spans="4:10" x14ac:dyDescent="0.3">
      <c r="D376" s="49"/>
      <c r="E376" s="49"/>
      <c r="F376" s="49"/>
      <c r="G376" s="21"/>
      <c r="H376" s="49"/>
      <c r="I376" s="30"/>
      <c r="J376" s="49"/>
    </row>
    <row r="377" spans="4:10" x14ac:dyDescent="0.3">
      <c r="D377" s="49"/>
      <c r="E377" s="49"/>
      <c r="F377" s="49"/>
      <c r="G377" s="21"/>
      <c r="H377" s="49"/>
      <c r="I377" s="30"/>
      <c r="J377" s="49"/>
    </row>
    <row r="378" spans="4:10" x14ac:dyDescent="0.3">
      <c r="D378" s="49"/>
      <c r="E378" s="49"/>
      <c r="F378" s="49"/>
      <c r="G378" s="21"/>
      <c r="H378" s="49"/>
      <c r="I378" s="30"/>
      <c r="J378" s="49"/>
    </row>
    <row r="379" spans="4:10" x14ac:dyDescent="0.3">
      <c r="D379" s="49"/>
      <c r="E379" s="49"/>
      <c r="F379" s="49"/>
      <c r="G379" s="21"/>
      <c r="H379" s="49"/>
      <c r="I379" s="30"/>
      <c r="J379" s="49"/>
    </row>
    <row r="380" spans="4:10" x14ac:dyDescent="0.3">
      <c r="D380" s="49"/>
      <c r="E380" s="49"/>
      <c r="F380" s="49"/>
      <c r="G380" s="21"/>
      <c r="H380" s="49"/>
      <c r="I380" s="30"/>
      <c r="J380" s="49"/>
    </row>
    <row r="381" spans="4:10" x14ac:dyDescent="0.3">
      <c r="G381" s="21"/>
    </row>
    <row r="382" spans="4:10" ht="13.5" x14ac:dyDescent="0.3">
      <c r="D382" s="51"/>
      <c r="E382" s="52"/>
      <c r="F382" s="53"/>
      <c r="G382" s="21"/>
      <c r="H382" s="51"/>
      <c r="I382" s="52"/>
      <c r="J382" s="54"/>
    </row>
    <row r="383" spans="4:10" x14ac:dyDescent="0.3">
      <c r="G383" s="21"/>
    </row>
    <row r="384" spans="4:10" x14ac:dyDescent="0.3">
      <c r="D384" s="49"/>
      <c r="E384" s="49"/>
      <c r="F384" s="49"/>
      <c r="G384" s="21"/>
      <c r="H384" s="49"/>
      <c r="I384" s="30"/>
      <c r="J384" s="49"/>
    </row>
    <row r="385" spans="4:10" x14ac:dyDescent="0.3">
      <c r="D385" s="49"/>
      <c r="E385" s="49"/>
      <c r="F385" s="49"/>
      <c r="G385" s="21"/>
      <c r="H385" s="49"/>
      <c r="I385" s="30"/>
      <c r="J385" s="49"/>
    </row>
    <row r="386" spans="4:10" x14ac:dyDescent="0.3">
      <c r="D386" s="49"/>
      <c r="E386" s="49"/>
      <c r="F386" s="49"/>
      <c r="G386" s="21"/>
      <c r="H386" s="49"/>
      <c r="I386" s="30"/>
      <c r="J386" s="49"/>
    </row>
    <row r="387" spans="4:10" x14ac:dyDescent="0.3">
      <c r="D387" s="49"/>
      <c r="E387" s="49"/>
      <c r="F387" s="49"/>
      <c r="G387" s="21"/>
      <c r="H387" s="49"/>
      <c r="I387" s="30"/>
      <c r="J387" s="49"/>
    </row>
    <row r="388" spans="4:10" x14ac:dyDescent="0.3">
      <c r="D388" s="49"/>
      <c r="E388" s="49"/>
      <c r="F388" s="49"/>
      <c r="G388" s="21"/>
      <c r="H388" s="49"/>
      <c r="I388" s="30"/>
      <c r="J388" s="49"/>
    </row>
    <row r="389" spans="4:10" x14ac:dyDescent="0.3">
      <c r="D389" s="49"/>
      <c r="E389" s="49"/>
      <c r="F389" s="49"/>
      <c r="G389" s="21"/>
      <c r="H389" s="49"/>
      <c r="I389" s="30"/>
      <c r="J389" s="49"/>
    </row>
    <row r="390" spans="4:10" x14ac:dyDescent="0.3">
      <c r="D390" s="49"/>
      <c r="E390" s="49"/>
      <c r="F390" s="49"/>
      <c r="G390" s="21"/>
      <c r="H390" s="49"/>
      <c r="I390" s="30"/>
      <c r="J390" s="49"/>
    </row>
    <row r="391" spans="4:10" x14ac:dyDescent="0.3">
      <c r="D391" s="49"/>
      <c r="E391" s="49"/>
      <c r="F391" s="49"/>
      <c r="G391" s="21"/>
      <c r="H391" s="49"/>
      <c r="I391" s="30"/>
      <c r="J391" s="49"/>
    </row>
    <row r="392" spans="4:10" x14ac:dyDescent="0.3">
      <c r="G392" s="21"/>
    </row>
    <row r="393" spans="4:10" ht="13.5" x14ac:dyDescent="0.3">
      <c r="D393" s="51"/>
      <c r="E393" s="52"/>
      <c r="F393" s="53"/>
      <c r="G393" s="21"/>
      <c r="H393" s="51"/>
      <c r="I393" s="52"/>
      <c r="J393" s="54"/>
    </row>
    <row r="394" spans="4:10" x14ac:dyDescent="0.3">
      <c r="G394" s="21"/>
    </row>
    <row r="395" spans="4:10" x14ac:dyDescent="0.3">
      <c r="D395" s="49"/>
      <c r="E395" s="49"/>
      <c r="F395" s="49"/>
      <c r="G395" s="21"/>
      <c r="H395" s="49"/>
      <c r="I395" s="30"/>
      <c r="J395" s="49"/>
    </row>
    <row r="396" spans="4:10" x14ac:dyDescent="0.3">
      <c r="D396" s="49"/>
      <c r="E396" s="49"/>
      <c r="F396" s="49"/>
      <c r="G396" s="21"/>
      <c r="H396" s="49"/>
      <c r="I396" s="30"/>
      <c r="J396" s="49"/>
    </row>
    <row r="397" spans="4:10" x14ac:dyDescent="0.3">
      <c r="D397" s="49"/>
      <c r="E397" s="49"/>
      <c r="F397" s="49"/>
      <c r="G397" s="21"/>
      <c r="H397" s="49"/>
      <c r="I397" s="30"/>
      <c r="J397" s="49"/>
    </row>
    <row r="398" spans="4:10" x14ac:dyDescent="0.3">
      <c r="D398" s="49"/>
      <c r="E398" s="49"/>
      <c r="F398" s="49"/>
      <c r="G398" s="21"/>
      <c r="H398" s="49"/>
      <c r="I398" s="30"/>
      <c r="J398" s="49"/>
    </row>
    <row r="399" spans="4:10" x14ac:dyDescent="0.3">
      <c r="D399" s="49"/>
      <c r="E399" s="49"/>
      <c r="F399" s="49"/>
      <c r="G399" s="21"/>
      <c r="H399" s="49"/>
      <c r="I399" s="30"/>
      <c r="J399" s="49"/>
    </row>
    <row r="400" spans="4:10" x14ac:dyDescent="0.3">
      <c r="D400" s="49"/>
      <c r="E400" s="49"/>
      <c r="F400" s="49"/>
      <c r="G400" s="21"/>
      <c r="H400" s="49"/>
      <c r="I400" s="30"/>
      <c r="J400" s="49"/>
    </row>
    <row r="401" spans="4:10" x14ac:dyDescent="0.3">
      <c r="D401" s="49"/>
      <c r="E401" s="49"/>
      <c r="F401" s="49"/>
      <c r="G401" s="21"/>
      <c r="H401" s="49"/>
      <c r="I401" s="30"/>
      <c r="J401" s="49"/>
    </row>
    <row r="402" spans="4:10" x14ac:dyDescent="0.3">
      <c r="D402" s="49"/>
      <c r="E402" s="49"/>
      <c r="F402" s="49"/>
      <c r="G402" s="21"/>
      <c r="H402" s="49"/>
      <c r="I402" s="30"/>
      <c r="J402" s="49"/>
    </row>
    <row r="403" spans="4:10" x14ac:dyDescent="0.3">
      <c r="E403" s="21"/>
    </row>
    <row r="404" spans="4:10" x14ac:dyDescent="0.3">
      <c r="E404" s="21"/>
    </row>
    <row r="405" spans="4:10" x14ac:dyDescent="0.3">
      <c r="E405" s="21"/>
    </row>
  </sheetData>
  <mergeCells count="71">
    <mergeCell ref="H304:J304"/>
    <mergeCell ref="H314:J314"/>
    <mergeCell ref="H324:J324"/>
    <mergeCell ref="D204:F204"/>
    <mergeCell ref="D214:F214"/>
    <mergeCell ref="D224:F224"/>
    <mergeCell ref="D234:F234"/>
    <mergeCell ref="D244:F244"/>
    <mergeCell ref="D254:F254"/>
    <mergeCell ref="D264:F264"/>
    <mergeCell ref="D274:F274"/>
    <mergeCell ref="D284:F284"/>
    <mergeCell ref="D294:F294"/>
    <mergeCell ref="D304:F304"/>
    <mergeCell ref="D314:F314"/>
    <mergeCell ref="D324:F324"/>
    <mergeCell ref="H254:J254"/>
    <mergeCell ref="H264:J264"/>
    <mergeCell ref="H274:J274"/>
    <mergeCell ref="H284:J284"/>
    <mergeCell ref="H294:J294"/>
    <mergeCell ref="H204:J204"/>
    <mergeCell ref="H214:J214"/>
    <mergeCell ref="H224:J224"/>
    <mergeCell ref="H234:J234"/>
    <mergeCell ref="H244:J244"/>
    <mergeCell ref="D174:F174"/>
    <mergeCell ref="H174:J174"/>
    <mergeCell ref="D184:F184"/>
    <mergeCell ref="H184:J184"/>
    <mergeCell ref="H94:J94"/>
    <mergeCell ref="D104:F104"/>
    <mergeCell ref="H104:J104"/>
    <mergeCell ref="D114:F114"/>
    <mergeCell ref="H114:J114"/>
    <mergeCell ref="D144:F144"/>
    <mergeCell ref="H144:J144"/>
    <mergeCell ref="D154:F154"/>
    <mergeCell ref="H154:J154"/>
    <mergeCell ref="D164:F164"/>
    <mergeCell ref="H164:J164"/>
    <mergeCell ref="D194:F194"/>
    <mergeCell ref="H194:J194"/>
    <mergeCell ref="B1:H1"/>
    <mergeCell ref="C6:G6"/>
    <mergeCell ref="I6:M6"/>
    <mergeCell ref="D72:F72"/>
    <mergeCell ref="H72:J72"/>
    <mergeCell ref="D74:F74"/>
    <mergeCell ref="H74:J74"/>
    <mergeCell ref="D124:F124"/>
    <mergeCell ref="H124:J124"/>
    <mergeCell ref="D134:F134"/>
    <mergeCell ref="H134:J134"/>
    <mergeCell ref="D84:F84"/>
    <mergeCell ref="H84:J84"/>
    <mergeCell ref="D94:F94"/>
    <mergeCell ref="R8:T9"/>
    <mergeCell ref="P19:Q19"/>
    <mergeCell ref="P20:Q20"/>
    <mergeCell ref="P21:Q21"/>
    <mergeCell ref="P22:Q22"/>
    <mergeCell ref="P14:Q14"/>
    <mergeCell ref="P15:Q15"/>
    <mergeCell ref="P16:Q16"/>
    <mergeCell ref="P17:Q17"/>
    <mergeCell ref="P18:Q18"/>
    <mergeCell ref="P10:Q10"/>
    <mergeCell ref="P11:Q11"/>
    <mergeCell ref="P12:Q12"/>
    <mergeCell ref="P13:Q13"/>
  </mergeCells>
  <dataValidations disablePrompts="1" count="2">
    <dataValidation type="list" allowBlank="1" sqref="R10:R23 T10:T23" xr:uid="{4E1598E7-EAD4-4336-9C67-36BC1C61B5B1}">
      <formula1>$AH$9:$AH$34</formula1>
    </dataValidation>
    <dataValidation allowBlank="1" sqref="D22:D23 F22:F23" xr:uid="{61754CC5-9F0E-4F22-B71F-110CF29E68AF}"/>
  </dataValidations>
  <printOptions horizontalCentered="1" verticalCentered="1"/>
  <pageMargins left="0" right="0" top="1.1417322834645669" bottom="0.19685039370078741" header="0" footer="0"/>
  <pageSetup paperSize="5" scale="89" orientation="portrait" r:id="rId1"/>
  <headerFooter alignWithMargins="0"/>
  <ignoredErrors>
    <ignoredError sqref="E82 E77 E78 E79 E80 E81 G82 G81 G80 G79 G78 G77 I82 I81 I80 I79 I78 I77 D323:F323 D313:F313 D303:F303 D293:F293 D283:F283 D273:F273 D263:F263 D253:F253 D243:F243 D233:F233 D223:F223 D325:F325 D315:F315 D305:F305 D295:F295 D285:F285 D275:F275 D265:F265 D255:F255 D245:F245 D235:F235 D225:F225 D215:F215 D213:F213 E214:F214 E322 E224:F224 E234:F234 E244:F244 E254:F254 E264:F264 E274:F274 E284:F284 E294:F294 E304:F304 E314:F314 E324:F324 H323:J323 H313:J313 H303:J303 H293:J293 H283:J283 H273:J273 H263:J263 H253:J253 H243:J243 H233:J233 H223:J223 H325:J325 H315:J315 H305:J305 H295:J295 H285:J285 H275:J275 H265:J265 H255:J255 H245:J245 H235:J235 H225:J225 H215:J215 H213:J213 I214:J214 I322 I224:J224 I234:J234 I244:J244 I254:J254 I264:J264 I274:J274 I284:J284 I294:J294 I304:J304 I314:J314 I324:J324 E212 E207 E222 E221 E232 E228 E242 E240 E252 E249 E262 E259 E272 E270 E282 E278 E292 E291 E302 E297 E312 E332 E208 E220 E229 E239 E250 E258 E271 E277 E317 E331 E209 E219 E230 E238 E251 E257 E311 E318 E330 E210 E218 E231 E237 E298 E310 E319 E329 E211 E217 E290 E299 E309 E320 E328 E279 E289 E300 E308 E321 E327 E269 E280 E288 E301 E307 E260 E268 E281 E287 E248 E261 E267 E241 E247 E227 I212 I207 I222 I221 I232 I228 I242 I240 I252 I249 I262 I259 I272 I270 I282 I278 I292 I291 I302 I297 I312 I332 I208 I220 I229 I239 I250 I258 I271 I277 I317 I331 I209 I219 I230 I238 I251 I257 I311 I318 I330 I210 I218 I231 I237 I298 I310 I319 I329 I211 I217 I290 I299 I309 I320 I328 I279 I289 I300 I308 I321 I327 I269 I280 I288 I301 I307 I260 I268 I281 I287 I248 I261 I267 I241 I247 I22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Guido Guglielmino</cp:lastModifiedBy>
  <cp:lastPrinted>2021-01-25T15:37:48Z</cp:lastPrinted>
  <dcterms:created xsi:type="dcterms:W3CDTF">2008-07-17T20:48:42Z</dcterms:created>
  <dcterms:modified xsi:type="dcterms:W3CDTF">2025-01-08T20:18:17Z</dcterms:modified>
</cp:coreProperties>
</file>